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BradChristiansen\Documents\Cottonwood\"/>
    </mc:Choice>
  </mc:AlternateContent>
  <xr:revisionPtr revIDLastSave="0" documentId="13_ncr:1_{F60B09F4-4979-49D8-8446-8C915C81A5B9}" xr6:coauthVersionLast="47" xr6:coauthVersionMax="47" xr10:uidLastSave="{00000000-0000-0000-0000-000000000000}"/>
  <bookViews>
    <workbookView xWindow="-28920" yWindow="-120" windowWidth="29040" windowHeight="15720" tabRatio="837" activeTab="6" xr2:uid="{587F65A2-A0E8-4DFB-8BA1-14395781A3A0}"/>
  </bookViews>
  <sheets>
    <sheet name="Level Setting Expectations" sheetId="2" r:id="rId1"/>
    <sheet name="25 Test Questions" sheetId="3" r:id="rId2"/>
    <sheet name="The Big 3" sheetId="5" r:id="rId3"/>
    <sheet name="V1.0 MVP Done" sheetId="4" r:id="rId4"/>
    <sheet name="Escalation Tree Overview" sheetId="9" r:id="rId5"/>
    <sheet name="4 Views Detail" sheetId="1" r:id="rId6"/>
    <sheet name="Prep for Each Ministry Dialog" sheetId="14" r:id="rId7"/>
    <sheet name="Question Bank" sheetId="13" r:id="rId8"/>
    <sheet name="Tracking Results" sheetId="6" r:id="rId9"/>
    <sheet name="KPI Library Schema" sheetId="8" r:id="rId10"/>
    <sheet name="KPI Library" sheetId="10" r:id="rId11"/>
    <sheet name="KPI Taxonomy Telemetry" sheetId="11" r:id="rId12"/>
    <sheet name="Category Rollups" sheetId="22" r:id="rId13"/>
    <sheet name="Weights" sheetId="21" r:id="rId14"/>
    <sheet name="Prioritization" sheetId="20" r:id="rId15"/>
    <sheet name="Composite" sheetId="19" r:id="rId16"/>
    <sheet name="Leverage" sheetId="18" r:id="rId17"/>
    <sheet name="Risk" sheetId="17" r:id="rId18"/>
    <sheet name="Complexity" sheetId="16" r:id="rId19"/>
    <sheet name="Definitions" sheetId="15" r:id="rId20"/>
  </sheets>
  <externalReferences>
    <externalReference r:id="rId21"/>
  </externalReferences>
  <definedNames>
    <definedName name="_xlnm._FilterDatabase" localSheetId="1" hidden="1">'25 Test Questions'!$A$1:$B$26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19" l="1"/>
  <c r="F4" i="19"/>
  <c r="F5" i="19"/>
  <c r="F6" i="19"/>
  <c r="F7" i="19"/>
  <c r="F8" i="19"/>
  <c r="F9" i="19"/>
  <c r="F10" i="19"/>
  <c r="F11" i="19"/>
  <c r="F12" i="19"/>
  <c r="F13" i="19"/>
  <c r="F14" i="19"/>
  <c r="F15" i="19"/>
  <c r="F16" i="19"/>
  <c r="F17" i="19"/>
  <c r="F18" i="19"/>
  <c r="F19" i="19"/>
  <c r="F20" i="19"/>
  <c r="F21" i="19"/>
  <c r="F22" i="19"/>
  <c r="F23" i="19"/>
  <c r="F24" i="19"/>
  <c r="F25" i="19"/>
  <c r="F26" i="19"/>
  <c r="F27" i="19"/>
  <c r="F28" i="19"/>
  <c r="F29" i="19"/>
  <c r="F30" i="19"/>
  <c r="F31" i="19"/>
  <c r="F32" i="19"/>
  <c r="F33" i="19"/>
  <c r="F34" i="19"/>
  <c r="F35" i="19"/>
  <c r="F36" i="19"/>
  <c r="F37" i="19"/>
  <c r="F2" i="19"/>
  <c r="E3" i="19"/>
  <c r="E4" i="19"/>
  <c r="E5" i="19"/>
  <c r="E6" i="19"/>
  <c r="E7" i="19"/>
  <c r="E8" i="19"/>
  <c r="E9" i="19"/>
  <c r="E10" i="19"/>
  <c r="E11" i="19"/>
  <c r="E12" i="19"/>
  <c r="E13" i="19"/>
  <c r="E14" i="19"/>
  <c r="E15" i="19"/>
  <c r="E16" i="19"/>
  <c r="E17" i="19"/>
  <c r="E18" i="19"/>
  <c r="E19" i="19"/>
  <c r="E20" i="19"/>
  <c r="E21" i="19"/>
  <c r="E22" i="19"/>
  <c r="E23" i="19"/>
  <c r="E24" i="19"/>
  <c r="E25" i="19"/>
  <c r="E26" i="19"/>
  <c r="E27" i="19"/>
  <c r="E28" i="19"/>
  <c r="E29" i="19"/>
  <c r="E30" i="19"/>
  <c r="E31" i="19"/>
  <c r="E32" i="19"/>
  <c r="E33" i="19"/>
  <c r="E34" i="19"/>
  <c r="E35" i="19"/>
  <c r="E36" i="19"/>
  <c r="E37" i="19"/>
  <c r="E2" i="19"/>
  <c r="D3" i="19"/>
  <c r="D4" i="19"/>
  <c r="D5" i="19"/>
  <c r="D6" i="19"/>
  <c r="D7" i="19"/>
  <c r="D8" i="19"/>
  <c r="D9" i="19"/>
  <c r="D10" i="19"/>
  <c r="D11" i="19"/>
  <c r="D12" i="19"/>
  <c r="D13" i="19"/>
  <c r="D14" i="19"/>
  <c r="D15" i="19"/>
  <c r="D16" i="19"/>
  <c r="D17" i="19"/>
  <c r="D18" i="19"/>
  <c r="D19" i="19"/>
  <c r="D20" i="19"/>
  <c r="D21" i="19"/>
  <c r="D22" i="19"/>
  <c r="D23" i="19"/>
  <c r="D24" i="19"/>
  <c r="D25" i="19"/>
  <c r="D26" i="19"/>
  <c r="D27" i="19"/>
  <c r="D28" i="19"/>
  <c r="D29" i="19"/>
  <c r="D30" i="19"/>
  <c r="D31" i="19"/>
  <c r="D32" i="19"/>
  <c r="D33" i="19"/>
  <c r="D34" i="19"/>
  <c r="D35" i="19"/>
  <c r="D36" i="19"/>
  <c r="D37" i="19"/>
  <c r="D2" i="19"/>
  <c r="C4" i="19"/>
  <c r="C5" i="19"/>
  <c r="C6" i="19"/>
  <c r="C7" i="19"/>
  <c r="C8" i="19"/>
  <c r="C9" i="19"/>
  <c r="C10" i="19"/>
  <c r="C11" i="19"/>
  <c r="C13" i="19"/>
  <c r="C14" i="19"/>
  <c r="C15" i="19"/>
  <c r="C16" i="19"/>
  <c r="C17" i="19"/>
  <c r="C18" i="19"/>
  <c r="C19" i="19"/>
  <c r="C20" i="19"/>
  <c r="C21" i="19"/>
  <c r="C22" i="19"/>
  <c r="C23" i="19"/>
  <c r="C24" i="19"/>
  <c r="C25" i="19"/>
  <c r="C26" i="19"/>
  <c r="C27" i="19"/>
  <c r="C28" i="19"/>
  <c r="C29" i="19"/>
  <c r="C30" i="19"/>
  <c r="C31" i="19"/>
  <c r="C32" i="19"/>
  <c r="C33" i="19"/>
  <c r="C34" i="19"/>
  <c r="C35" i="19"/>
  <c r="C36" i="19"/>
  <c r="C37" i="19"/>
  <c r="F37" i="20"/>
  <c r="E37" i="20"/>
  <c r="D37" i="20"/>
  <c r="C67" i="22" s="1"/>
  <c r="C37" i="20"/>
  <c r="F36" i="20"/>
  <c r="E36" i="20"/>
  <c r="D36" i="20"/>
  <c r="C36" i="20"/>
  <c r="F35" i="20"/>
  <c r="E35" i="20"/>
  <c r="D35" i="20"/>
  <c r="C35" i="20"/>
  <c r="F34" i="20"/>
  <c r="E34" i="20"/>
  <c r="D34" i="20"/>
  <c r="C34" i="20"/>
  <c r="F33" i="20"/>
  <c r="E63" i="22" s="1"/>
  <c r="E33" i="20"/>
  <c r="D63" i="22" s="1"/>
  <c r="D33" i="20"/>
  <c r="C63" i="22" s="1"/>
  <c r="C33" i="20"/>
  <c r="B63" i="22" s="1"/>
  <c r="F32" i="20"/>
  <c r="E32" i="20"/>
  <c r="D32" i="20"/>
  <c r="C62" i="22" s="1"/>
  <c r="C32" i="20"/>
  <c r="F31" i="20"/>
  <c r="E31" i="20"/>
  <c r="D31" i="20"/>
  <c r="C31" i="20"/>
  <c r="F30" i="20"/>
  <c r="E30" i="20"/>
  <c r="D30" i="20"/>
  <c r="C30" i="20"/>
  <c r="F29" i="20"/>
  <c r="E29" i="20"/>
  <c r="D29" i="20"/>
  <c r="C29" i="20"/>
  <c r="F28" i="20"/>
  <c r="E61" i="22" s="1"/>
  <c r="E28" i="20"/>
  <c r="D61" i="22" s="1"/>
  <c r="D28" i="20"/>
  <c r="C61" i="22" s="1"/>
  <c r="C28" i="20"/>
  <c r="B61" i="22" s="1"/>
  <c r="F27" i="20"/>
  <c r="E27" i="20"/>
  <c r="D27" i="20"/>
  <c r="C27" i="20"/>
  <c r="F26" i="20"/>
  <c r="E26" i="20"/>
  <c r="D26" i="20"/>
  <c r="C26" i="20"/>
  <c r="F25" i="20"/>
  <c r="E25" i="20"/>
  <c r="D25" i="20"/>
  <c r="C25" i="20"/>
  <c r="F24" i="20"/>
  <c r="E24" i="20"/>
  <c r="D24" i="20"/>
  <c r="C24" i="20"/>
  <c r="F23" i="20"/>
  <c r="E23" i="20"/>
  <c r="D23" i="20"/>
  <c r="C23" i="20"/>
  <c r="F22" i="20"/>
  <c r="E22" i="20"/>
  <c r="D22" i="20"/>
  <c r="C22" i="20"/>
  <c r="F21" i="20"/>
  <c r="E21" i="20"/>
  <c r="D21" i="20"/>
  <c r="C21" i="20"/>
  <c r="F20" i="20"/>
  <c r="E20" i="20"/>
  <c r="D20" i="20"/>
  <c r="C20" i="20"/>
  <c r="F19" i="20"/>
  <c r="E19" i="20"/>
  <c r="D19" i="20"/>
  <c r="C19" i="20"/>
  <c r="F18" i="20"/>
  <c r="E18" i="20"/>
  <c r="D18" i="20"/>
  <c r="C18" i="20"/>
  <c r="F17" i="20"/>
  <c r="E17" i="20"/>
  <c r="D17" i="20"/>
  <c r="C17" i="20"/>
  <c r="F16" i="20"/>
  <c r="E16" i="20"/>
  <c r="D16" i="20"/>
  <c r="C16" i="20"/>
  <c r="F15" i="20"/>
  <c r="E15" i="20"/>
  <c r="D15" i="20"/>
  <c r="C15" i="20"/>
  <c r="F14" i="20"/>
  <c r="E14" i="20"/>
  <c r="D14" i="20"/>
  <c r="C14" i="20"/>
  <c r="F13" i="20"/>
  <c r="E13" i="20"/>
  <c r="D13" i="20"/>
  <c r="C13" i="20"/>
  <c r="F12" i="20"/>
  <c r="E12" i="20"/>
  <c r="D12" i="20"/>
  <c r="F11" i="20"/>
  <c r="E11" i="20"/>
  <c r="D11" i="20"/>
  <c r="C11" i="20"/>
  <c r="F10" i="20"/>
  <c r="E58" i="22" s="1"/>
  <c r="E10" i="20"/>
  <c r="D58" i="22" s="1"/>
  <c r="D10" i="20"/>
  <c r="C58" i="22" s="1"/>
  <c r="C10" i="20"/>
  <c r="F9" i="20"/>
  <c r="E57" i="22" s="1"/>
  <c r="E9" i="20"/>
  <c r="D57" i="22" s="1"/>
  <c r="D9" i="20"/>
  <c r="C57" i="22" s="1"/>
  <c r="C9" i="20"/>
  <c r="B57" i="22" s="1"/>
  <c r="F8" i="20"/>
  <c r="E8" i="20"/>
  <c r="D8" i="20"/>
  <c r="C8" i="20"/>
  <c r="F7" i="20"/>
  <c r="E7" i="20"/>
  <c r="D7" i="20"/>
  <c r="C7" i="20"/>
  <c r="F6" i="20"/>
  <c r="E6" i="20"/>
  <c r="D6" i="20"/>
  <c r="C6" i="20"/>
  <c r="F5" i="20"/>
  <c r="E5" i="20"/>
  <c r="D5" i="20"/>
  <c r="C5" i="20"/>
  <c r="F4" i="20"/>
  <c r="E4" i="20"/>
  <c r="D4" i="20"/>
  <c r="C4" i="20"/>
  <c r="F3" i="20"/>
  <c r="E55" i="22" s="1"/>
  <c r="E3" i="20"/>
  <c r="D56" i="22" s="1"/>
  <c r="D3" i="20"/>
  <c r="C56" i="22" s="1"/>
  <c r="F2" i="20"/>
  <c r="E2" i="20"/>
  <c r="D2" i="20"/>
  <c r="E67" i="22"/>
  <c r="D67" i="22"/>
  <c r="B67" i="22"/>
  <c r="E66" i="22"/>
  <c r="D66" i="22"/>
  <c r="C66" i="22"/>
  <c r="B66" i="22"/>
  <c r="E65" i="22"/>
  <c r="D65" i="22"/>
  <c r="C65" i="22"/>
  <c r="B65" i="22"/>
  <c r="E64" i="22"/>
  <c r="D64" i="22"/>
  <c r="C64" i="22"/>
  <c r="B64" i="22"/>
  <c r="E62" i="22"/>
  <c r="D62" i="22"/>
  <c r="B62" i="22"/>
  <c r="E60" i="22"/>
  <c r="D60" i="22"/>
  <c r="C60" i="22"/>
  <c r="B60" i="22"/>
  <c r="E59" i="22"/>
  <c r="D59" i="22"/>
  <c r="C59" i="22"/>
  <c r="B59" i="22"/>
  <c r="E51" i="22"/>
  <c r="D51" i="22"/>
  <c r="C51" i="22"/>
  <c r="B51" i="22"/>
  <c r="E50" i="22"/>
  <c r="D50" i="22"/>
  <c r="C50" i="22"/>
  <c r="B50" i="22"/>
  <c r="E49" i="22"/>
  <c r="D49" i="22"/>
  <c r="C49" i="22"/>
  <c r="B49" i="22"/>
  <c r="E48" i="22"/>
  <c r="D48" i="22"/>
  <c r="C48" i="22"/>
  <c r="B48" i="22"/>
  <c r="E47" i="22"/>
  <c r="D47" i="22"/>
  <c r="C47" i="22"/>
  <c r="B47" i="22"/>
  <c r="E46" i="22"/>
  <c r="D46" i="22"/>
  <c r="C46" i="22"/>
  <c r="B46" i="22"/>
  <c r="E45" i="22"/>
  <c r="D45" i="22"/>
  <c r="C45" i="22"/>
  <c r="B45" i="22"/>
  <c r="E44" i="22"/>
  <c r="D44" i="22"/>
  <c r="C44" i="22"/>
  <c r="B44" i="22"/>
  <c r="E43" i="22"/>
  <c r="D43" i="22"/>
  <c r="C43" i="22"/>
  <c r="B43" i="22"/>
  <c r="E42" i="22"/>
  <c r="D42" i="22"/>
  <c r="C42" i="22"/>
  <c r="B42" i="22"/>
  <c r="E41" i="22"/>
  <c r="D41" i="22"/>
  <c r="C41" i="22"/>
  <c r="B41" i="22"/>
  <c r="E40" i="22"/>
  <c r="D40" i="22"/>
  <c r="C40" i="22"/>
  <c r="B40" i="22"/>
  <c r="E39" i="22"/>
  <c r="C39" i="22"/>
  <c r="B39" i="22"/>
  <c r="E35" i="22"/>
  <c r="D35" i="22"/>
  <c r="C35" i="22"/>
  <c r="B35" i="22"/>
  <c r="E34" i="22"/>
  <c r="D34" i="22"/>
  <c r="C34" i="22"/>
  <c r="B34" i="22"/>
  <c r="E33" i="22"/>
  <c r="D33" i="22"/>
  <c r="C33" i="22"/>
  <c r="B33" i="22"/>
  <c r="E32" i="22"/>
  <c r="D32" i="22"/>
  <c r="C32" i="22"/>
  <c r="B32" i="22"/>
  <c r="E31" i="22"/>
  <c r="D31" i="22"/>
  <c r="C31" i="22"/>
  <c r="B31" i="22"/>
  <c r="E30" i="22"/>
  <c r="D30" i="22"/>
  <c r="C30" i="22"/>
  <c r="B30" i="22"/>
  <c r="E29" i="22"/>
  <c r="D29" i="22"/>
  <c r="C29" i="22"/>
  <c r="B29" i="22"/>
  <c r="E28" i="22"/>
  <c r="D28" i="22"/>
  <c r="C28" i="22"/>
  <c r="B28" i="22"/>
  <c r="E27" i="22"/>
  <c r="D27" i="22"/>
  <c r="C27" i="22"/>
  <c r="B27" i="22"/>
  <c r="E26" i="22"/>
  <c r="D26" i="22"/>
  <c r="C26" i="22"/>
  <c r="B26" i="22"/>
  <c r="E25" i="22"/>
  <c r="D25" i="22"/>
  <c r="C25" i="22"/>
  <c r="B25" i="22"/>
  <c r="E24" i="22"/>
  <c r="D24" i="22"/>
  <c r="C24" i="22"/>
  <c r="B24" i="22"/>
  <c r="E23" i="22"/>
  <c r="D23" i="22"/>
  <c r="C23" i="22"/>
  <c r="B23" i="22"/>
  <c r="E19" i="22"/>
  <c r="D19" i="22"/>
  <c r="C19" i="22"/>
  <c r="B19" i="22"/>
  <c r="E18" i="22"/>
  <c r="D18" i="22"/>
  <c r="C18" i="22"/>
  <c r="B18" i="22"/>
  <c r="E17" i="22"/>
  <c r="D17" i="22"/>
  <c r="C17" i="22"/>
  <c r="B17" i="22"/>
  <c r="E16" i="22"/>
  <c r="D16" i="22"/>
  <c r="C16" i="22"/>
  <c r="B16" i="22"/>
  <c r="E15" i="22"/>
  <c r="D15" i="22"/>
  <c r="C15" i="22"/>
  <c r="B15" i="22"/>
  <c r="E14" i="22"/>
  <c r="D14" i="22"/>
  <c r="C14" i="22"/>
  <c r="B14" i="22"/>
  <c r="E13" i="22"/>
  <c r="D13" i="22"/>
  <c r="C13" i="22"/>
  <c r="B13" i="22"/>
  <c r="E12" i="22"/>
  <c r="D12" i="22"/>
  <c r="C12" i="22"/>
  <c r="B12" i="22"/>
  <c r="E11" i="22"/>
  <c r="D11" i="22"/>
  <c r="C11" i="22"/>
  <c r="B11" i="22"/>
  <c r="E10" i="22"/>
  <c r="D10" i="22"/>
  <c r="C10" i="22"/>
  <c r="B10" i="22"/>
  <c r="E9" i="22"/>
  <c r="D9" i="22"/>
  <c r="C9" i="22"/>
  <c r="B9" i="22"/>
  <c r="E8" i="22"/>
  <c r="D8" i="22"/>
  <c r="C8" i="22"/>
  <c r="B8" i="22"/>
  <c r="E7" i="22"/>
  <c r="D7" i="22"/>
  <c r="C7" i="22"/>
  <c r="B7" i="22"/>
  <c r="W3" i="20"/>
  <c r="W4" i="20"/>
  <c r="W5" i="20"/>
  <c r="W6" i="20"/>
  <c r="W7" i="20"/>
  <c r="W8" i="20"/>
  <c r="W9" i="20"/>
  <c r="W10" i="20"/>
  <c r="W11" i="20"/>
  <c r="W12" i="20"/>
  <c r="W13" i="20"/>
  <c r="W14" i="20"/>
  <c r="W15" i="20"/>
  <c r="W16" i="20"/>
  <c r="K16" i="20" s="1"/>
  <c r="W17" i="20"/>
  <c r="K17" i="20" s="1"/>
  <c r="W18" i="20"/>
  <c r="W19" i="20"/>
  <c r="W20" i="20"/>
  <c r="W21" i="20"/>
  <c r="W22" i="20"/>
  <c r="W23" i="20"/>
  <c r="W24" i="20"/>
  <c r="W25" i="20"/>
  <c r="W26" i="20"/>
  <c r="W27" i="20"/>
  <c r="W28" i="20"/>
  <c r="W29" i="20"/>
  <c r="W30" i="20"/>
  <c r="W31" i="20"/>
  <c r="W32" i="20"/>
  <c r="K32" i="20" s="1"/>
  <c r="W33" i="20"/>
  <c r="W34" i="20"/>
  <c r="W35" i="20"/>
  <c r="W36" i="20"/>
  <c r="W37" i="20"/>
  <c r="W2" i="20"/>
  <c r="V3" i="20"/>
  <c r="V4" i="20"/>
  <c r="V5" i="20"/>
  <c r="V6" i="20"/>
  <c r="K6" i="20" s="1"/>
  <c r="V7" i="20"/>
  <c r="V8" i="20"/>
  <c r="V9" i="20"/>
  <c r="V10" i="20"/>
  <c r="K10" i="20" s="1"/>
  <c r="V11" i="20"/>
  <c r="K11" i="20" s="1"/>
  <c r="V12" i="20"/>
  <c r="V13" i="20"/>
  <c r="V14" i="20"/>
  <c r="V15" i="20"/>
  <c r="V16" i="20"/>
  <c r="V17" i="20"/>
  <c r="V18" i="20"/>
  <c r="K18" i="20" s="1"/>
  <c r="V19" i="20"/>
  <c r="K19" i="20" s="1"/>
  <c r="V20" i="20"/>
  <c r="V21" i="20"/>
  <c r="V22" i="20"/>
  <c r="V23" i="20"/>
  <c r="V24" i="20"/>
  <c r="V25" i="20"/>
  <c r="V26" i="20"/>
  <c r="V27" i="20"/>
  <c r="V28" i="20"/>
  <c r="V29" i="20"/>
  <c r="V30" i="20"/>
  <c r="V31" i="20"/>
  <c r="V32" i="20"/>
  <c r="V33" i="20"/>
  <c r="V34" i="20"/>
  <c r="V35" i="20"/>
  <c r="V36" i="20"/>
  <c r="V37" i="20"/>
  <c r="V2" i="20"/>
  <c r="U3" i="20"/>
  <c r="U4" i="20"/>
  <c r="U5" i="20"/>
  <c r="U6" i="20"/>
  <c r="U7" i="20"/>
  <c r="U8" i="20"/>
  <c r="U9" i="20"/>
  <c r="U10" i="20"/>
  <c r="U11" i="20"/>
  <c r="U12" i="20"/>
  <c r="U13" i="20"/>
  <c r="U14" i="20"/>
  <c r="U15" i="20"/>
  <c r="U16" i="20"/>
  <c r="U17" i="20"/>
  <c r="U18" i="20"/>
  <c r="U19" i="20"/>
  <c r="U20" i="20"/>
  <c r="U21" i="20"/>
  <c r="U22" i="20"/>
  <c r="U23" i="20"/>
  <c r="U24" i="20"/>
  <c r="U25" i="20"/>
  <c r="U26" i="20"/>
  <c r="K26" i="20" s="1"/>
  <c r="U27" i="20"/>
  <c r="U28" i="20"/>
  <c r="U29" i="20"/>
  <c r="U30" i="20"/>
  <c r="U31" i="20"/>
  <c r="K31" i="20" s="1"/>
  <c r="U32" i="20"/>
  <c r="U33" i="20"/>
  <c r="U34" i="20"/>
  <c r="U35" i="20"/>
  <c r="U36" i="20"/>
  <c r="U37" i="20"/>
  <c r="U2" i="20"/>
  <c r="T3" i="20"/>
  <c r="T4" i="20"/>
  <c r="T5" i="20"/>
  <c r="T6" i="20"/>
  <c r="T7" i="20"/>
  <c r="T8" i="20"/>
  <c r="T9" i="20"/>
  <c r="T10" i="20"/>
  <c r="J10" i="20" s="1"/>
  <c r="T11" i="20"/>
  <c r="T12" i="20"/>
  <c r="T13" i="20"/>
  <c r="T14" i="20"/>
  <c r="T15" i="20"/>
  <c r="T16" i="20"/>
  <c r="T17" i="20"/>
  <c r="T18" i="20"/>
  <c r="J18" i="20" s="1"/>
  <c r="T19" i="20"/>
  <c r="T20" i="20"/>
  <c r="T21" i="20"/>
  <c r="T22" i="20"/>
  <c r="T23" i="20"/>
  <c r="T24" i="20"/>
  <c r="T25" i="20"/>
  <c r="T26" i="20"/>
  <c r="T27" i="20"/>
  <c r="J27" i="20" s="1"/>
  <c r="T28" i="20"/>
  <c r="T29" i="20"/>
  <c r="T30" i="20"/>
  <c r="T31" i="20"/>
  <c r="T32" i="20"/>
  <c r="T33" i="20"/>
  <c r="T34" i="20"/>
  <c r="T35" i="20"/>
  <c r="T36" i="20"/>
  <c r="T37" i="20"/>
  <c r="T2" i="20"/>
  <c r="S3" i="20"/>
  <c r="S4" i="20"/>
  <c r="S5" i="20"/>
  <c r="S6" i="20"/>
  <c r="J6" i="20" s="1"/>
  <c r="S7" i="20"/>
  <c r="S8" i="20"/>
  <c r="S9" i="20"/>
  <c r="S10" i="20"/>
  <c r="S11" i="20"/>
  <c r="S12" i="20"/>
  <c r="S13" i="20"/>
  <c r="S14" i="20"/>
  <c r="S15" i="20"/>
  <c r="S16" i="20"/>
  <c r="S17" i="20"/>
  <c r="S18" i="20"/>
  <c r="S19" i="20"/>
  <c r="S20" i="20"/>
  <c r="S21" i="20"/>
  <c r="S22" i="20"/>
  <c r="S23" i="20"/>
  <c r="S24" i="20"/>
  <c r="S25" i="20"/>
  <c r="S26" i="20"/>
  <c r="S27" i="20"/>
  <c r="S28" i="20"/>
  <c r="S29" i="20"/>
  <c r="S30" i="20"/>
  <c r="S31" i="20"/>
  <c r="S32" i="20"/>
  <c r="S33" i="20"/>
  <c r="S34" i="20"/>
  <c r="S35" i="20"/>
  <c r="S36" i="20"/>
  <c r="S37" i="20"/>
  <c r="S2" i="20"/>
  <c r="R3" i="20"/>
  <c r="R4" i="20"/>
  <c r="R5" i="20"/>
  <c r="J5" i="20" s="1"/>
  <c r="R6" i="20"/>
  <c r="R7" i="20"/>
  <c r="R8" i="20"/>
  <c r="R9" i="20"/>
  <c r="R10" i="20"/>
  <c r="R11" i="20"/>
  <c r="R12" i="20"/>
  <c r="R13" i="20"/>
  <c r="R14" i="20"/>
  <c r="R15" i="20"/>
  <c r="R16" i="20"/>
  <c r="R17" i="20"/>
  <c r="R18" i="20"/>
  <c r="R19" i="20"/>
  <c r="R20" i="20"/>
  <c r="R21" i="20"/>
  <c r="R22" i="20"/>
  <c r="R23" i="20"/>
  <c r="R24" i="20"/>
  <c r="R25" i="20"/>
  <c r="R26" i="20"/>
  <c r="R27" i="20"/>
  <c r="R28" i="20"/>
  <c r="R29" i="20"/>
  <c r="R30" i="20"/>
  <c r="R31" i="20"/>
  <c r="R32" i="20"/>
  <c r="R33" i="20"/>
  <c r="R34" i="20"/>
  <c r="R35" i="20"/>
  <c r="R36" i="20"/>
  <c r="R37" i="20"/>
  <c r="R2" i="20"/>
  <c r="Q3" i="20"/>
  <c r="Q4" i="20"/>
  <c r="Q5" i="20"/>
  <c r="Q6" i="20"/>
  <c r="Q7" i="20"/>
  <c r="Q8" i="20"/>
  <c r="Q9" i="20"/>
  <c r="Q10" i="20"/>
  <c r="Q11" i="20"/>
  <c r="Q12" i="20"/>
  <c r="Q13" i="20"/>
  <c r="Q14" i="20"/>
  <c r="Q15" i="20"/>
  <c r="Q16" i="20"/>
  <c r="Q17" i="20"/>
  <c r="Q18" i="20"/>
  <c r="I18" i="20" s="1"/>
  <c r="Q19" i="20"/>
  <c r="Q20" i="20"/>
  <c r="Q21" i="20"/>
  <c r="Q22" i="20"/>
  <c r="Q23" i="20"/>
  <c r="Q24" i="20"/>
  <c r="Q25" i="20"/>
  <c r="Q26" i="20"/>
  <c r="Q27" i="20"/>
  <c r="Q28" i="20"/>
  <c r="Q29" i="20"/>
  <c r="Q30" i="20"/>
  <c r="Q31" i="20"/>
  <c r="Q32" i="20"/>
  <c r="Q33" i="20"/>
  <c r="I33" i="20" s="1"/>
  <c r="Q34" i="20"/>
  <c r="Q35" i="20"/>
  <c r="Q36" i="20"/>
  <c r="Q37" i="20"/>
  <c r="Q2" i="20"/>
  <c r="P3" i="20"/>
  <c r="P4" i="20"/>
  <c r="P5" i="20"/>
  <c r="P6" i="20"/>
  <c r="P7" i="20"/>
  <c r="P8" i="20"/>
  <c r="P9" i="20"/>
  <c r="P10" i="20"/>
  <c r="P11" i="20"/>
  <c r="P12" i="20"/>
  <c r="P13" i="20"/>
  <c r="P14" i="20"/>
  <c r="P15" i="20"/>
  <c r="P16" i="20"/>
  <c r="P17" i="20"/>
  <c r="P18" i="20"/>
  <c r="P19" i="20"/>
  <c r="P20" i="20"/>
  <c r="P21" i="20"/>
  <c r="P22" i="20"/>
  <c r="P23" i="20"/>
  <c r="P24" i="20"/>
  <c r="P25" i="20"/>
  <c r="P26" i="20"/>
  <c r="I26" i="20" s="1"/>
  <c r="P27" i="20"/>
  <c r="P28" i="20"/>
  <c r="P29" i="20"/>
  <c r="P30" i="20"/>
  <c r="P31" i="20"/>
  <c r="P32" i="20"/>
  <c r="P33" i="20"/>
  <c r="P34" i="20"/>
  <c r="P35" i="20"/>
  <c r="P36" i="20"/>
  <c r="P37" i="20"/>
  <c r="I37" i="20" s="1"/>
  <c r="P2" i="20"/>
  <c r="O3" i="20"/>
  <c r="O4" i="20"/>
  <c r="O5" i="20"/>
  <c r="I5" i="20" s="1"/>
  <c r="O6" i="20"/>
  <c r="O7" i="20"/>
  <c r="O8" i="20"/>
  <c r="O9" i="20"/>
  <c r="O10" i="20"/>
  <c r="O11" i="20"/>
  <c r="O12" i="20"/>
  <c r="O13" i="20"/>
  <c r="O14" i="20"/>
  <c r="O15" i="20"/>
  <c r="O16" i="20"/>
  <c r="O17" i="20"/>
  <c r="O18" i="20"/>
  <c r="O19" i="20"/>
  <c r="O20" i="20"/>
  <c r="O21" i="20"/>
  <c r="O22" i="20"/>
  <c r="O23" i="20"/>
  <c r="O24" i="20"/>
  <c r="O25" i="20"/>
  <c r="O26" i="20"/>
  <c r="O27" i="20"/>
  <c r="O28" i="20"/>
  <c r="O29" i="20"/>
  <c r="O30" i="20"/>
  <c r="O31" i="20"/>
  <c r="O32" i="20"/>
  <c r="O33" i="20"/>
  <c r="O34" i="20"/>
  <c r="O35" i="20"/>
  <c r="O36" i="20"/>
  <c r="O37" i="20"/>
  <c r="O2" i="20"/>
  <c r="N3" i="20"/>
  <c r="N4" i="20"/>
  <c r="N5" i="20"/>
  <c r="N6" i="20"/>
  <c r="N7" i="20"/>
  <c r="N8" i="20"/>
  <c r="N9" i="20"/>
  <c r="N10" i="20"/>
  <c r="N11" i="20"/>
  <c r="N12" i="20"/>
  <c r="N13" i="20"/>
  <c r="N14" i="20"/>
  <c r="N15" i="20"/>
  <c r="N16" i="20"/>
  <c r="N17" i="20"/>
  <c r="N18" i="20"/>
  <c r="N19" i="20"/>
  <c r="N20" i="20"/>
  <c r="N21" i="20"/>
  <c r="N22" i="20"/>
  <c r="N23" i="20"/>
  <c r="N24" i="20"/>
  <c r="N25" i="20"/>
  <c r="N26" i="20"/>
  <c r="N27" i="20"/>
  <c r="N28" i="20"/>
  <c r="N29" i="20"/>
  <c r="H29" i="20" s="1"/>
  <c r="N30" i="20"/>
  <c r="N31" i="20"/>
  <c r="N32" i="20"/>
  <c r="N33" i="20"/>
  <c r="N34" i="20"/>
  <c r="N35" i="20"/>
  <c r="N36" i="20"/>
  <c r="N37" i="20"/>
  <c r="N2" i="20"/>
  <c r="M3" i="20"/>
  <c r="M4" i="20"/>
  <c r="M5" i="20"/>
  <c r="M6" i="20"/>
  <c r="M7" i="20"/>
  <c r="M8" i="20"/>
  <c r="M9" i="20"/>
  <c r="M10" i="20"/>
  <c r="M11" i="20"/>
  <c r="M12" i="20"/>
  <c r="M13" i="20"/>
  <c r="M14" i="20"/>
  <c r="H14" i="20" s="1"/>
  <c r="M15" i="20"/>
  <c r="M16" i="20"/>
  <c r="M17" i="20"/>
  <c r="M18" i="20"/>
  <c r="M19" i="20"/>
  <c r="M20" i="20"/>
  <c r="M21" i="20"/>
  <c r="M22" i="20"/>
  <c r="M23" i="20"/>
  <c r="M24" i="20"/>
  <c r="M25" i="20"/>
  <c r="M26" i="20"/>
  <c r="H26" i="20" s="1"/>
  <c r="M27" i="20"/>
  <c r="M28" i="20"/>
  <c r="M29" i="20"/>
  <c r="M30" i="20"/>
  <c r="M31" i="20"/>
  <c r="M32" i="20"/>
  <c r="M33" i="20"/>
  <c r="M34" i="20"/>
  <c r="H34" i="20" s="1"/>
  <c r="M35" i="20"/>
  <c r="M36" i="20"/>
  <c r="M37" i="20"/>
  <c r="M2" i="20"/>
  <c r="L3" i="20"/>
  <c r="H3" i="20" s="1"/>
  <c r="C3" i="19" s="1"/>
  <c r="L4" i="20"/>
  <c r="L5" i="20"/>
  <c r="L6" i="20"/>
  <c r="H6" i="20" s="1"/>
  <c r="L7" i="20"/>
  <c r="L8" i="20"/>
  <c r="L9" i="20"/>
  <c r="L10" i="20"/>
  <c r="L11" i="20"/>
  <c r="L12" i="20"/>
  <c r="C12" i="20" s="1"/>
  <c r="L13" i="20"/>
  <c r="L14" i="20"/>
  <c r="L15" i="20"/>
  <c r="L16" i="20"/>
  <c r="L17" i="20"/>
  <c r="L18" i="20"/>
  <c r="L19" i="20"/>
  <c r="L20" i="20"/>
  <c r="L21" i="20"/>
  <c r="L22" i="20"/>
  <c r="L23" i="20"/>
  <c r="H23" i="20" s="1"/>
  <c r="L24" i="20"/>
  <c r="L25" i="20"/>
  <c r="L26" i="20"/>
  <c r="L27" i="20"/>
  <c r="L28" i="20"/>
  <c r="L29" i="20"/>
  <c r="L30" i="20"/>
  <c r="L31" i="20"/>
  <c r="L32" i="20"/>
  <c r="L33" i="20"/>
  <c r="L34" i="20"/>
  <c r="L35" i="20"/>
  <c r="L36" i="20"/>
  <c r="L37" i="20"/>
  <c r="L2" i="20"/>
  <c r="H2" i="20" s="1"/>
  <c r="C2" i="19" s="1"/>
  <c r="D39" i="22"/>
  <c r="I34" i="20"/>
  <c r="J30" i="20"/>
  <c r="I30" i="20"/>
  <c r="K29" i="20"/>
  <c r="K28" i="20"/>
  <c r="I28" i="20"/>
  <c r="I27" i="20"/>
  <c r="H27" i="20"/>
  <c r="J26" i="20"/>
  <c r="K25" i="20"/>
  <c r="J25" i="20"/>
  <c r="I25" i="20"/>
  <c r="H25" i="20"/>
  <c r="K24" i="20"/>
  <c r="J24" i="20"/>
  <c r="I24" i="20"/>
  <c r="H24" i="20"/>
  <c r="K23" i="20"/>
  <c r="J23" i="20"/>
  <c r="I23" i="20"/>
  <c r="I15" i="20"/>
  <c r="H10" i="20"/>
  <c r="K9" i="20"/>
  <c r="I8" i="20"/>
  <c r="H8" i="20"/>
  <c r="K7" i="20"/>
  <c r="J7" i="20"/>
  <c r="I7" i="20"/>
  <c r="H7" i="20"/>
  <c r="I6" i="20"/>
  <c r="K5" i="20"/>
  <c r="H5" i="20"/>
  <c r="K4" i="20"/>
  <c r="J4" i="20"/>
  <c r="I4" i="20"/>
  <c r="H4" i="20"/>
  <c r="K3" i="20"/>
  <c r="J3" i="20"/>
  <c r="I3" i="20"/>
  <c r="K2" i="20"/>
  <c r="J2" i="20"/>
  <c r="I2" i="20"/>
  <c r="C3" i="20" l="1"/>
  <c r="B58" i="22"/>
  <c r="H12" i="20"/>
  <c r="C12" i="19" s="1"/>
  <c r="C2" i="20"/>
  <c r="B56" i="22" s="1"/>
  <c r="C55" i="22"/>
  <c r="D55" i="22"/>
  <c r="E56" i="22"/>
  <c r="K34" i="20"/>
  <c r="K33" i="20"/>
  <c r="K14" i="20"/>
  <c r="K12" i="20"/>
  <c r="K27" i="20"/>
  <c r="K37" i="20"/>
  <c r="K36" i="20"/>
  <c r="K35" i="20"/>
  <c r="K15" i="20"/>
  <c r="K22" i="20"/>
  <c r="G10" i="20"/>
  <c r="K30" i="20"/>
  <c r="K8" i="20"/>
  <c r="K21" i="20"/>
  <c r="K20" i="20"/>
  <c r="K13" i="20"/>
  <c r="G26" i="20"/>
  <c r="J21" i="20"/>
  <c r="J14" i="20"/>
  <c r="J9" i="20"/>
  <c r="J22" i="20"/>
  <c r="J37" i="20"/>
  <c r="J17" i="20"/>
  <c r="J33" i="20"/>
  <c r="J13" i="20"/>
  <c r="J19" i="20"/>
  <c r="J35" i="20"/>
  <c r="J32" i="20"/>
  <c r="J34" i="20"/>
  <c r="J12" i="20"/>
  <c r="J11" i="20"/>
  <c r="J29" i="20"/>
  <c r="J20" i="20"/>
  <c r="J31" i="20"/>
  <c r="G23" i="20"/>
  <c r="J28" i="20"/>
  <c r="J8" i="20"/>
  <c r="J15" i="20"/>
  <c r="G32" i="20"/>
  <c r="J16" i="20"/>
  <c r="J36" i="20"/>
  <c r="I21" i="20"/>
  <c r="I36" i="20"/>
  <c r="I12" i="20"/>
  <c r="G4" i="20"/>
  <c r="I35" i="20"/>
  <c r="I11" i="20"/>
  <c r="I9" i="20"/>
  <c r="I20" i="20"/>
  <c r="G7" i="20"/>
  <c r="I19" i="20"/>
  <c r="G18" i="20"/>
  <c r="I17" i="20"/>
  <c r="I13" i="20"/>
  <c r="I32" i="20"/>
  <c r="I10" i="20"/>
  <c r="I29" i="20"/>
  <c r="I31" i="20"/>
  <c r="G8" i="20"/>
  <c r="G12" i="20"/>
  <c r="G27" i="20"/>
  <c r="I16" i="20"/>
  <c r="I22" i="20"/>
  <c r="G24" i="20"/>
  <c r="I14" i="20"/>
  <c r="G3" i="20"/>
  <c r="H36" i="20"/>
  <c r="H16" i="20"/>
  <c r="H31" i="20"/>
  <c r="H11" i="20"/>
  <c r="G29" i="20"/>
  <c r="H9" i="20"/>
  <c r="H32" i="20"/>
  <c r="H19" i="20"/>
  <c r="H22" i="20"/>
  <c r="H37" i="20"/>
  <c r="H17" i="20"/>
  <c r="H30" i="20"/>
  <c r="G34" i="20"/>
  <c r="G9" i="20"/>
  <c r="H33" i="20"/>
  <c r="H28" i="20"/>
  <c r="H13" i="20"/>
  <c r="H21" i="20"/>
  <c r="H15" i="20"/>
  <c r="H20" i="20"/>
  <c r="G6" i="20"/>
  <c r="H35" i="20"/>
  <c r="H18" i="20"/>
  <c r="G5" i="20"/>
  <c r="G25" i="20"/>
  <c r="G2" i="20" l="1"/>
  <c r="B55" i="22"/>
  <c r="G13" i="20"/>
  <c r="G30" i="20"/>
  <c r="G15" i="20"/>
  <c r="G33" i="20"/>
  <c r="G14" i="20"/>
  <c r="G37" i="20"/>
  <c r="G28" i="20"/>
  <c r="G31" i="20"/>
  <c r="G17" i="20"/>
  <c r="G19" i="20"/>
  <c r="G22" i="20"/>
  <c r="G21" i="20"/>
  <c r="G16" i="20"/>
  <c r="G35" i="20"/>
  <c r="G36" i="20"/>
  <c r="G11" i="20"/>
  <c r="G20" i="20"/>
</calcChain>
</file>

<file path=xl/sharedStrings.xml><?xml version="1.0" encoding="utf-8"?>
<sst xmlns="http://schemas.openxmlformats.org/spreadsheetml/2006/main" count="2904" uniqueCount="1634">
  <si>
    <t>Internal Staff Facing</t>
  </si>
  <si>
    <t>What are they looking for?</t>
  </si>
  <si>
    <t>Typical Questions</t>
  </si>
  <si>
    <t>“Show me open connection requests and which ones are stale.”
“Draft a follow-up email for first-time guests who have kids.”
“What’s our volunteer no-show rate by team this month?”
“What’s the next-step pathway for someone who indicated ‘interested in baptism’?”</t>
  </si>
  <si>
    <t>Success Metrics</t>
  </si>
  <si>
    <t>Visitor Facing</t>
  </si>
  <si>
    <t>Volunteer Facing</t>
  </si>
  <si>
    <t>" What is it like to serve at the Church?"
“I’m serving as a greeter—what are my top 5 priorities?”
“A family is upset about check-in—what’s the right process?”
“Where do I send lost-and-found items?”
“I can’t make it Sunday—how do I request a sub?”</t>
  </si>
  <si>
    <t>Increased 1st Time Volunteers
Fewer “new volunteer errors”
Reduced staff interruptions on weekends
Higher volunteer retention &amp; satisfaction
Better coverage / fewer last-minute gaps</t>
  </si>
  <si>
    <t>Member Facing</t>
  </si>
  <si>
    <t>"Why should I be a Member here?"
“What’s the best group for me if I’m new and have a busy schedule?”
“How do I start serving in a way that fits my gifts?”
“What’s your baptism process and when is the next one?”
“How can I get help / talk to someone confidentially?”</t>
  </si>
  <si>
    <t>Higher group participation
Higher serving conversion
Lower drop-off on registrations and “next steps”
Faster care routing and response time</t>
  </si>
  <si>
    <t>Higher first-time guest satisfaction (NPS)
More completed connection cards
More kids check-ins completed successfully
Higher “2nd visit” rate
Lower “parking / where do I go” friction (measurable via question volume)</t>
  </si>
  <si>
    <t>Information Depth</t>
  </si>
  <si>
    <t>short, calming, obvious next action</t>
  </si>
  <si>
    <t>“I’m pulling in—where should I park for kids check-in?”
“What do I do if I arrive late?”
“Is there coffee? Where do I sit?”
“Do I have to give money?”
“My child has allergies—can you handle that?”
“I’m divorced / single / skeptical—will I feel judged?”</t>
  </si>
  <si>
    <t>options + personalization</t>
  </si>
  <si>
    <t>procedural + role-specific</t>
  </si>
  <si>
    <t>operational + analytical + governance</t>
  </si>
  <si>
    <t>Tone</t>
  </si>
  <si>
    <t>warm, non-assuming, non-insider language</t>
  </si>
  <si>
    <t>encouraging and helpful</t>
  </si>
  <si>
    <t>efficient, technical, decision-oriented, encouraging</t>
  </si>
  <si>
    <t>confident, directive, supportive, encouraging</t>
  </si>
  <si>
    <t>Permissions &amp; Data</t>
  </si>
  <si>
    <t>Increased engagement and improved results from using connections
Shorter time-to-resolution on tickets/tasks
Higher follow-up completion rates
Faster onboarding for new staff
More consistent communications / fewer “policy drift” issues</t>
  </si>
  <si>
    <t>full RBAC to systems + dashboards + notes (with audit trails)</t>
  </si>
  <si>
    <t>their schedule + role SOPs (and limited directory) + notes (with audit trails)</t>
  </si>
  <si>
    <t>personal data only if authenticated + consent + notes (with audit trails)</t>
  </si>
  <si>
    <t>public info only + notes (with audit trails)</t>
  </si>
  <si>
    <t>Enablement</t>
  </si>
  <si>
    <t>Product Defintiion</t>
  </si>
  <si>
    <t>Primary Sources (authoritative)</t>
  </si>
  <si>
    <t>Secondary Sources (allowed, but must be refernced)</t>
  </si>
  <si>
    <t>Private database queries (member directory, giving history, counseling notes, care records)
Staff-only internal chat threads as “truth”
Any content not owned by the church (unless explicitly approved)</t>
  </si>
  <si>
    <t>Ownership &amp; Update Cadence</t>
  </si>
  <si>
    <t>Minimum Governance</t>
  </si>
  <si>
    <t>Training Modules
Short videos, micro-quizzes, role onboarding materials
FAQs for volunteers
Curated KB: parking notes, attire, arrival time, where to check in, who is the shift lead</t>
  </si>
  <si>
    <t>Member directory lookups (unless explicitly allowed by your privacy policy and role permissions)
Private pastoral/care notes
Unmoderated internal chats as “truth” (they can link to SOPs, but not be the SOP)</t>
  </si>
  <si>
    <t>Explicitly disallowed sources</t>
  </si>
  <si>
    <t>Website owner: Comms / Web admin
Weekend runbook owner: Ops / Guest Experience director
Kids info owner: Kids director
Knowledge Base owners: Digital ministry team (yes each one) with Comms oversight
weekly review of (1) service times, (2) kids instructions, (3) parking/entrances, (4) next-step links.</t>
  </si>
  <si>
    <t>Risk profile: low data, high reputation; situational safety edge cases.
Sources: website + public “Plan a Visit” KB + weekly “Weekend Status” feed
Permissions: public (no login), no personal data required
Actions: link out, map, “text/call host,” submit simple guest help request (optional)
Escalation: medical/child safety/threat/self-harm → call 911/security + human handoff
Change control: weekly status update; monthly review of top FAQs
Audit: track unanswered questions + top friction; sample review weekly
Kill switch: disable widget + disable “guest help request” separately
Why minimal works: visitors need confidence + navigation; governance is mostly content freshness.</t>
  </si>
  <si>
    <t>Risk profile: higher operational + safety + policy compliance.
Sources: SOPs/role cards + weekend runbook + facility map + incident policies + scheduling system
Permissions: authenticated; least-privilege (their schedule + their team SOPs)
Actions: schedule lookup, request off/swap/late alert, incident log, open training modules
Escalation: hard-coded for medical, child safety, threats, custody conflicts, privacy incidents
Change control: weekly weekend ops update; quarterly SOP review per team
Audit: weekly sample of interactions + incident reviews; monitor SOP “fallback rate”
Kill switch: disable all actions (keep SOP read-only), or disable specific workflows (swap, incident)
Why stronger governance: volunteers execute the system in real time; improvisation is risk.</t>
  </si>
  <si>
    <t>Risk profile: personal data, care workflows, trust and consent.
Sources: website + member portal content + curated discipleship resources + care process docs
Permissions: mixed:
public for general info
authenticated for “my” items (registrations, giving statement access, group enrollment status)
Actions: register for events, join groups, submit prayer request, start care intake, giving links
Escalation: crisis/care triggers (self-harm, DV, abuse, immediate danger) → 988/911 + care team
Change control: monthly review of programs/links; quarterly review of care scripts + privacy language
Audit: privacy audits (what data accessed), care routing performance, user feedback sampling
Kill switch: disable authenticated features if permissions misbehave; keep public FAQ running
Why different: it’s less about safety procedures and more about consent, confidentiality, and correct routing.</t>
  </si>
  <si>
    <t>Risk profile: highest—system access, data exposure, and operational changes.
Sources: all approved internal docs + runbooks + policies + system documentation + reporting definitions
Permissions: strict RBAC tied to HR role; audit trails required
Actions: can draft comms, summarize queues, create/update connection requests, generate reports
but actions that change data should require confirmation + logging and sometimes approval gates
Escalation: security/care same as others, plus data governance escalations (PII exposure, workflow break)
Change control: weekly ops sync; monthly KPI definition review; quarterly access review
Audit: robust: every data access + every update + periodic access recertification
Kill switch: per-capability kill switches + permission revocation + rollback plan
Why strongest: staff AI becomes an operator inside your systems.</t>
  </si>
  <si>
    <t>Staff training materials
Onboarding docs, role-based training modules
Meeting notes and internal playbooks
Allowed only if they’re tagged as “current/approved” (avoid stale notes becoming policy)</t>
  </si>
  <si>
    <t>Unreviewed chat threads as policy
Anything that exposes confidential giving details unless staff role explicitly requires it
Anything that exposes confidential care details unless staff role explicitly requires it
Any “memory”/inference-based answers where policy or safety is involved</t>
  </si>
  <si>
    <t>Each policy/SOP has an owner, version, last reviewed date
Weekly: “Weekend Status / Ops Update”
Monthly: report definition review for any dashboards leadership relies on
Quarterly: access review (RBAC recertification)</t>
  </si>
  <si>
    <t>Weekend services and “next person through the door”</t>
  </si>
  <si>
    <t>Service times &amp; locations: “What time is the 9:00 service? Which building is students?”</t>
  </si>
  <si>
    <t>What to expect: “Is it casual? How long is worship? Where do I park?”</t>
  </si>
  <si>
    <t>Kids / students: “Where do I check in? What ages? Is my kid safe? What if my child has allergies?”</t>
  </si>
  <si>
    <t>Accessibility: “Do you have ASL, hearing assistance, wheelchair access?”</t>
  </si>
  <si>
    <t>First-time pathway: “I’m new—what do I do first?” “How do I meet someone today?”</t>
  </si>
  <si>
    <t>Pastoral care triage: “I need prayer right now—who can I talk to?” “Someone is in the hospital—what’s the process?”</t>
  </si>
  <si>
    <t>Connection card capture: “How do I fill out the digital connect form?” “Can you text me the link?”</t>
  </si>
  <si>
    <t>Follow-up status: “Has this household been contacted?” “What’s the next step for this person?”</t>
  </si>
  <si>
    <t>Segmented next steps: “They’re a young couple with toddlers—what’s their best on-ramp?”</t>
  </si>
  <si>
    <t>Communication preferences: “Email only” / “text is fine” / “do not call”—and how to respect it.</t>
  </si>
  <si>
    <t>Warm handoffs: “Who is the best staff owner for this situation?”</t>
  </si>
  <si>
    <t>Group finder: “What groups meet near me on Thursdays?” “Any men’s groups?”</t>
  </si>
  <si>
    <t>Fit and readiness: “I’m brand new to faith—where should I start?” “Is there a group for grief?”</t>
  </si>
  <si>
    <t>Enrollment logistics: “How do I join?” “Is childcare offered?” “Is there a waitlist?”</t>
  </si>
  <si>
    <t>Curriculum navigation: “What does Week 3 cover?” “What’s the homework?” “Where’s the worksheet?”</t>
  </si>
  <si>
    <t>Leader support: “How do I handle a dominating talker?” “How do I shepherd conflict biblically?”</t>
  </si>
  <si>
    <t>Serve opportunities: “Where can I serve if I only have 2 Sundays a month?”</t>
  </si>
  <si>
    <t>Onboarding: “What’s the process to start serving?” “Do I need a background check?”</t>
  </si>
  <si>
    <t>Role clarity: “What does a Host Team member actually do?” “What does ‘check-in’ require?”</t>
  </si>
  <si>
    <t>Scheduling &amp; swaps: “Am I scheduled this weekend?” “Can I request off?” “Who can swap?”</t>
  </si>
  <si>
    <t>Attendance &amp; reliability: “What happens if someone no-shows?” “Who gets notified and how?”</t>
  </si>
  <si>
    <t>Training: “Show me the 5-minute SOP for this role.”</t>
  </si>
  <si>
    <t>What’s coming up: “What events are this month?” “Which ones need registration?”</t>
  </si>
  <si>
    <t>Eligibility &amp; details: “Is it free?” “Age limits?” “What should I bring?”</t>
  </si>
  <si>
    <t>Registration problems: “My payment failed” / “I didn’t get a confirmation” / “I need to cancel.”</t>
  </si>
  <si>
    <t>Promotion support: “Give me a 100-word blurb for Sunday slides and a 20-word text message.”</t>
  </si>
  <si>
    <t>Prayer requests: “How do I submit?” “Can it be confidential?” “Who sees it?”</t>
  </si>
  <si>
    <t>Care workflow: “What’s the intake process?” “When do we escalate to a pastor?”</t>
  </si>
  <si>
    <t>Benevolence: “How do I request help?” “What documents are needed?” “What’s the timeline?”</t>
  </si>
  <si>
    <t>Crisis playbooks: “Suicidal ideation” / “domestic violence” / “child safety” — clear escalation steps, not “advice.”</t>
  </si>
  <si>
    <t>How to give: “Text-to-give?” “NFC tap?” “ACH vs card fees?”</t>
  </si>
  <si>
    <t>Statements: “How do I get my giving statement?” “It’s missing a donation—what now?”</t>
  </si>
  <si>
    <t>Restricted giving: “Can I give to missions only?” “How is that managed?”</t>
  </si>
  <si>
    <t>Practical policy: “Do you accept stock/crypto?” “How do employer matches work?”</t>
  </si>
  <si>
    <t>Wayfinding: “Where’s Room B214?” “Which entrance for kids check-in?”</t>
  </si>
  <si>
    <t>Lost and found: “How do I report an item?” “What’s the retention policy?”</t>
  </si>
  <si>
    <t>Safety and security: “Who do I call for an incident?” “What’s the protocol?”</t>
  </si>
  <si>
    <t>Room bookings: “How do I reserve a room?” “What equipment is available?”</t>
  </si>
  <si>
    <t>Message content: “Summarize last Sunday’s sermon.” “Give me 3 discussion questions.”</t>
  </si>
  <si>
    <t>Social / email drafts: “Write a short invite text for men’s breakfast.” (with brand voice options)</t>
  </si>
  <si>
    <t>FAQ generation: “What do people keep asking about baptism?” (auto-produce updated FAQs)</t>
  </si>
  <si>
    <t>Translation / accessibility: “Turn this announcement into Spanish” / “Make it 6th-grade reading level.”</t>
  </si>
  <si>
    <t>Attendance &amp; trends: “How did attendance compare to last month?” “Which service is growing?”</t>
  </si>
  <si>
    <t>Funnel metrics: “First-time guests → follow-up completed → group join → serve join.”</t>
  </si>
  <si>
    <t>Volunteer health: “No-show rate by team” “coverage risk for next 4 weeks.”</t>
  </si>
  <si>
    <t>Engagement scoring: “Who is slipping?” “Who needs a touch?” (with safeguards)</t>
  </si>
  <si>
    <t>Ministry KPIs: “Kids check-in throughput” “Parking lot bottlenecks” “Connection card completion rate.”</t>
  </si>
  <si>
    <t>How-to: “How do I create a connection request?” “How do I run this report?”</t>
  </si>
  <si>
    <t>Permissions: “Why can’t I see this?” “Who approves access?”</t>
  </si>
  <si>
    <t>Data quality: “Why do we have duplicates?” “How do I merge records correctly?”</t>
  </si>
  <si>
    <t>Workflow troubleshooting: “Our volunteer schedule isn’t syncing—what do we check first?”</t>
  </si>
  <si>
    <t>Doctrinal basics: “What do we believe about baptism/communion?” (aligned to church statements)</t>
  </si>
  <si>
    <t>Membership requirements: “What’s required to become a member?”</t>
  </si>
  <si>
    <t>Sensitive topics: “What’s our position on X?” (must be sourced to official church materials)</t>
  </si>
  <si>
    <t>Staff-only guardrails: “What the AI should not answer” vs “when to escalate.”</t>
  </si>
  <si>
    <t>Visitor follow-up and assimilation</t>
  </si>
  <si>
    <t>Small groups, classes, and discipleship</t>
  </si>
  <si>
    <t>Volunteer assimilation and scheduling</t>
  </si>
  <si>
    <t>Events and registrations</t>
  </si>
  <si>
    <t>Member care, prayer, counseling, benevolence</t>
  </si>
  <si>
    <t>Giving, stewardship, and financial questions</t>
  </si>
  <si>
    <t>Facilities, campus operations, and logistics</t>
  </si>
  <si>
    <t>Communications and content creation</t>
  </si>
  <si>
    <t>Data, reporting, and leadership dashboards</t>
  </si>
  <si>
    <t>Systems helpdesk for tools like Rock RMS (and friends)</t>
  </si>
  <si>
    <t>Policies, theology boundaries, and “what we believe”</t>
  </si>
  <si>
    <t>“I’m new—what do I do when I arrive?”</t>
  </si>
  <si>
    <t>“Where do I park and where do my kids go?”</t>
  </si>
  <si>
    <t>“How do I talk to a pastor today?”</t>
  </si>
  <si>
    <t>“What are service times and locations?”</t>
  </si>
  <si>
    <t>“How do I join a group?”</t>
  </si>
  <si>
    <t>“How do I start serving?”</t>
  </si>
  <si>
    <t>“Am I scheduled to serve this weekend?”</t>
  </si>
  <si>
    <t>“How do I request a sub?”</t>
  </si>
  <si>
    <t>“What events are coming up and how do I register?”</t>
  </si>
  <si>
    <t>“How do I submit a prayer request (confidentially)?”</t>
  </si>
  <si>
    <t>“How do I get help (benevolence/care)?”</t>
  </si>
  <si>
    <t>“How do I give / get a giving statement?”</t>
  </si>
  <si>
    <t>“Where is Room X?” (wayfinding)</t>
  </si>
  <si>
    <t>“What’s the emergency protocol?” (security escalation)</t>
  </si>
  <si>
    <t>“How do I check in my child?”</t>
  </si>
  <si>
    <t>“What’s the baptism process?”</t>
  </si>
  <si>
    <t>“What’s the membership process?”</t>
  </si>
  <si>
    <t>“What do you believe about ___?” (from official sources)</t>
  </si>
  <si>
    <t>“Summarize last Sunday’s message and give discussion questions.”</t>
  </si>
  <si>
    <t>“Create an announcement for this event (slide/email/text).”</t>
  </si>
  <si>
    <t>“How do I do ___ in Rock RMS?”</t>
  </si>
  <si>
    <t>“Why can’t I access ___?” (permissions)</t>
  </si>
  <si>
    <t>“How many first-time guests did we have last week?”</t>
  </si>
  <si>
    <t>“What’s our follow-up completion rate?”</t>
  </si>
  <si>
    <t>“Which volunteer teams are at staffing risk next month?”</t>
  </si>
  <si>
    <t>Minimum Viable Capability Question Thresholding</t>
  </si>
  <si>
    <t>A practical way to define “done”</t>
  </si>
  <si>
    <t>An AI resource is actually “church-ready” when it can:</t>
  </si>
  <si>
    <t>Are we ready?</t>
  </si>
  <si>
    <t>AI is operationally “done” when:</t>
  </si>
  <si>
    <t>AI is governance “done” when:</t>
  </si>
  <si>
    <t>RBAC / least privilege is enforced (especially for staff/member/volunteer).</t>
  </si>
  <si>
    <t>Preview-before-write exists for any data changes.</t>
  </si>
  <si>
    <t>There is a kill switch by capability (turn off writes, turn off exports, turn off care prompts).</t>
  </si>
  <si>
    <t>You have a lightweight change control cadence (weekly ops update + quarterly review).</t>
  </si>
  <si>
    <t>AI is impact “done” when:</t>
  </si>
  <si>
    <t>Are we V1.0 "Done"?</t>
  </si>
  <si>
    <t>Operational Done</t>
  </si>
  <si>
    <t>It answers the top questions for its audience (Visitor/Volunteer/Member/Staff) with an acceptable answer success rate.</t>
  </si>
  <si>
    <t>It reliably executes its allowed actions (links, requests, scheduling, logging) with low failure.</t>
  </si>
  <si>
    <t xml:space="preserve"> It follows escalation policy correctly (no improvisation on safety/care/child topics).</t>
  </si>
  <si>
    <t>It is bound to approved sources with a clear content ownership model.</t>
  </si>
  <si>
    <t xml:space="preserve"> It has auditability: you can see what it said, why, and what it did.</t>
  </si>
  <si>
    <t>Governance Done</t>
  </si>
  <si>
    <t>Impact Done</t>
  </si>
  <si>
    <t>Funnel Metrics</t>
  </si>
  <si>
    <t>Friction Reduction</t>
  </si>
  <si>
    <t>Staff Time Saved</t>
  </si>
  <si>
    <t>Visitor Engagement</t>
  </si>
  <si>
    <t>Volunteer Readiness</t>
  </si>
  <si>
    <t>Care Routing Speed</t>
  </si>
  <si>
    <t>NPS</t>
  </si>
  <si>
    <t>You can quantify changes in:</t>
  </si>
  <si>
    <t>AI Impact on Giving</t>
  </si>
  <si>
    <t>Governance documentation (prevents risk + drift)</t>
  </si>
  <si>
    <t>1. AI Policy &amp; Boundaries (1–2 pages)</t>
  </si>
  <si>
    <t>What AI can/can’t do; privacy stance; “no counseling” boundary; escalation requirements.</t>
  </si>
  <si>
    <t>2. Source-of-Truth Register</t>
  </si>
  <si>
    <t>List of approved content sources per audience (with owners + review cadence).</t>
  </si>
  <si>
    <t>3. Escalation Matrix + Scripts</t>
  </si>
  <si>
    <t>Medical, child safety, threats, self-harm/DV, privacy incidents.</t>
  </si>
  <si>
    <t>4. RBAC &amp; Capability Matrix</t>
  </si>
  <si>
    <t>Which roles can access what data and what actions they can trigger.</t>
  </si>
  <si>
    <t>5. Change Log</t>
  </si>
  <si>
    <t>Versioned record of KB changes, workflow changes, prompt/rules changes.</t>
  </si>
  <si>
    <t>This set is what you show leadership when they ask, “Is this safe?”</t>
  </si>
  <si>
    <t>6. Top-Questions Catalog per Audience</t>
  </si>
  <si>
    <t>7. Action Playbook</t>
  </si>
  <si>
    <t>“When user asks X → AI does Y” (forms, links, request creation, handoff paths).</t>
  </si>
  <si>
    <t>8. Staff/Volunteer Training Quickstart</t>
  </si>
  <si>
    <t>How to use it, when to trust it, when to escalate, how to give feedback.</t>
  </si>
  <si>
    <t>This set is what makes adoption happen without chaos.</t>
  </si>
  <si>
    <t>9. AI Impact Scorecard (monthly)</t>
  </si>
  <si>
    <t>A single page with KPIs, deltas vs baseline, key wins, key risks, next improvements.</t>
  </si>
  <si>
    <t>10. Use-Case Case Studies (quarterly)</t>
  </si>
  <si>
    <t>Short narratives: problem → AI intervention → measurable outcome → what changed.</t>
  </si>
  <si>
    <t>This is what earns budget and sustained support.</t>
  </si>
  <si>
    <t>Enablement documentation (makes it usable)</t>
  </si>
  <si>
    <t>Impact documentation (proves value)</t>
  </si>
  <si>
    <t>Your top 50 Qs (examples in detail tabs) and where the answer comes from.</t>
  </si>
  <si>
    <t>The Big Three = Governance, Enablement, and Impact</t>
  </si>
  <si>
    <t>How to track what impact AI is having</t>
  </si>
  <si>
    <t>Before you can claim impact, you need a “before” picture for each group. Use a 2–4 week baseline window (or start now if you’re already live).</t>
  </si>
  <si>
    <t>Visitor baseline</t>
  </si>
  <si>
    <t>Top friction question volume: parking, kids check-in, service times, wayfinding</t>
  </si>
  <si>
    <t>Connect card completion rate</t>
  </si>
  <si>
    <t>Guest help requests per service (if you have them)</t>
  </si>
  <si>
    <t>Second-visit indicator (if you track “new guest” flags week-to-week)</t>
  </si>
  <si>
    <t>Volunteer baseline</t>
  </si>
  <si>
    <t>Late arrival rate</t>
  </si>
  <si>
    <t>No-show rate</t>
  </si>
  <si>
    <t>Swap/request-off success rate</t>
  </si>
  <si>
    <t>Sunday “ops interrupts” count (how often staff gets pulled into preventable questions)</t>
  </si>
  <si>
    <t>Incident response time (if tracked)</t>
  </si>
  <si>
    <t>Member baseline</t>
  </si>
  <si>
    <t>Group join rate and drop-off points</t>
  </si>
  <si>
    <t>Serve inquiry → onboarding start → active serving conversion</t>
  </si>
  <si>
    <t>Event registration completion rate (starts vs completes)</t>
  </si>
  <si>
    <t>Care intake: time-to-first-touch, abandonment rate</t>
  </si>
  <si>
    <t>Giving friction: failed payments, statement requests, support tickets</t>
  </si>
  <si>
    <t>Staff baseline</t>
  </si>
  <si>
    <t>Follow-up SLA compliance (time-to-first-touch, time-to-close)</t>
  </si>
  <si>
    <t>Backlog size (open requests, overdue tasks, unassigned items)</t>
  </si>
  <si>
    <t>Data quality metrics (duplicates, missing critical fields, stage/owner completeness)</t>
  </si>
  <si>
    <t>Comms production time (draft → send)</t>
  </si>
  <si>
    <t>Reporting “trust” issues (dashboard mismatch incidents)</t>
  </si>
  <si>
    <t>All four groups should emit the same core events plus group-specific ones. The key is tagging every session with audience and (when applicable) role.</t>
  </si>
  <si>
    <t>Core events (all groups)</t>
  </si>
  <si>
    <t>ai_session_start (audience = visitor/volunteer/member/staff)</t>
  </si>
  <si>
    <t>question_category</t>
  </si>
  <si>
    <t>answer_source_used (which approved page/SOP/policy)</t>
  </si>
  <si>
    <t>action_offered</t>
  </si>
  <si>
    <t>action_clicked</t>
  </si>
  <si>
    <t>fallback_no_answer</t>
  </si>
  <si>
    <t>feedback_rating (thumbs up/down + reason)</t>
  </si>
  <si>
    <t>handoff_requested / handoff_completed</t>
  </si>
  <si>
    <t>escalation_triggered (type)</t>
  </si>
  <si>
    <t>Group-specific events (examples)</t>
  </si>
  <si>
    <t>Visitor</t>
  </si>
  <si>
    <t>connect_card_opened / connect_card_submitted</t>
  </si>
  <si>
    <t>campus_map_opened</t>
  </si>
  <si>
    <t>guest_help_request_submitted</t>
  </si>
  <si>
    <t>Volunteer</t>
  </si>
  <si>
    <t>schedule_viewed</t>
  </si>
  <si>
    <t>request_off_submitted</t>
  </si>
  <si>
    <t>swap_requested / swap_confirmed</t>
  </si>
  <si>
    <t>late_alert_sent</t>
  </si>
  <si>
    <t>incident_logged</t>
  </si>
  <si>
    <t>Member</t>
  </si>
  <si>
    <t>group_finder_opened / group_interest_submitted</t>
  </si>
  <si>
    <t>serve_interest_submitted / onboarding_started</t>
  </si>
  <si>
    <t>event_registration_started / event_registration_completed</t>
  </si>
  <si>
    <t>care_intake_started / care_intake_submitted</t>
  </si>
  <si>
    <t>giving_help_opened / giving_support_ticket_created</t>
  </si>
  <si>
    <t>Staff</t>
  </si>
  <si>
    <t>queue_summary_viewed</t>
  </si>
  <si>
    <t>task_created / task_assigned / task_closed</t>
  </si>
  <si>
    <t>record_update_previewed / record_updated (with audit id)</t>
  </si>
  <si>
    <t>report_generated</t>
  </si>
  <si>
    <t>batch_action_requested / batch_action_denied</t>
  </si>
  <si>
    <t>You should measure three layers per group:</t>
  </si>
  <si>
    <t>1. Adoption (are people using it?)</t>
  </si>
  <si>
    <t>2. Friction reduction (is confusion going down?)</t>
  </si>
  <si>
    <t>3. Outcome lift (is ministry health improving?)</t>
  </si>
  <si>
    <t>Visitor impact KPIs</t>
  </si>
  <si>
    <t>Connect card completion rate ↑</t>
  </si>
  <si>
    <t>Kids check-in friction questions ↓</t>
  </si>
  <si>
    <t>Wayfinding questions ↓</t>
  </si>
  <si>
    <t>Guest help request resolution time ↓</t>
  </si>
  <si>
    <t>Second-visit indicator ↑ (if tracked)</t>
  </si>
  <si>
    <t>Volunteer impact KPIs</t>
  </si>
  <si>
    <t>Late arrivals ↓</t>
  </si>
  <si>
    <t>No-shows ↓</t>
  </si>
  <si>
    <t>Swap completion rate ↑</t>
  </si>
  <si>
    <t>Incident response time ↓</t>
  </si>
  <si>
    <t>SOP usage ↑ in the 60–90 minutes before service (preparedness proxy)</t>
  </si>
  <si>
    <t>Member impact KPIs</t>
  </si>
  <si>
    <t>Group join conversion ↑ (interest → attend → member)</t>
  </si>
  <si>
    <t>Serve conversion ↑ (interest → onboarding → active)</t>
  </si>
  <si>
    <t>Event registration completion ↑ (started → completed)</t>
  </si>
  <si>
    <t>Care time-to-first-touch ↓ and abandonment ↓</t>
  </si>
  <si>
    <t>Giving friction tickets ↓</t>
  </si>
  <si>
    <t>Staff impact KPIs</t>
  </si>
  <si>
    <t>Follow-up SLA compliance ↑</t>
  </si>
  <si>
    <t>Backlog size ↓</t>
  </si>
  <si>
    <t>Time-to-close tasks ↓</t>
  </si>
  <si>
    <t>Data quality ↑ (duplicates ↓, missing fields ↓)</t>
  </si>
  <si>
    <t>Comms throughput ↑ (more outputs, less time)</t>
  </si>
  <si>
    <t>Your dashboard should have four lanes (one per audience) with the same sub-panels so comparisons are clean.</t>
  </si>
  <si>
    <t>For each lane:</t>
  </si>
  <si>
    <t>1. Usage: sessions, unique users, peak times</t>
  </si>
  <si>
    <t>2. Top intents: top 10 categories/questions</t>
  </si>
  <si>
    <t>3. Actions: top actions offered vs clicked</t>
  </si>
  <si>
    <t>4. Outcomes: group KPIs (above)</t>
  </si>
  <si>
    <t>5. Quality &amp; risk: fallbacks, thumbs-down reasons, escalations, denied requests (for staff)</t>
  </si>
  <si>
    <t>This makes it obvious where AI is helping and where content or workflows need improvement.</t>
  </si>
  <si>
    <t>Keep it lightweight but consistent.</t>
  </si>
  <si>
    <t>Monthly agenda (45 minutes):</t>
  </si>
  <si>
    <t>Top 10 questions by lane (Visitor/Volunteer/Member/Staff)</t>
  </si>
  <si>
    <t>Top 10 fallbacks and why (missing content, stale info, unclear SOP, permissions)</t>
  </si>
  <si>
    <t>Actions usage: offered vs clicked (what is actually helping)</t>
  </si>
  <si>
    <t>KPI deltas vs baseline (what moved, what didn’t)</t>
  </si>
  <si>
    <t>Risk review: escalations, denied requests, incident logs</t>
  </si>
  <si>
    <t>Approve next month’s top 5 improvements (content + workflow + training)</t>
  </si>
  <si>
    <t>Output: a 1-page AI Impact Scorecard per month.</t>
  </si>
  <si>
    <t>To “prove” impact (not just claim it), publish:</t>
  </si>
  <si>
    <t>1. Monthly AI Impact Scorecard</t>
  </si>
  <si>
    <t>8–12 metrics total (2–3 per lane), with deltas vs baseline</t>
  </si>
  <si>
    <t>3 wins, 3 issues, next improvements</t>
  </si>
  <si>
    <t>2. Quarterly Use-Case Case Studies</t>
  </si>
  <si>
    <t>Problem → AI intervention → measured outcome → what changed operationally</t>
  </si>
  <si>
    <t>These become your internal “receipt system” for AI value.</t>
  </si>
  <si>
    <t>KPI Name</t>
  </si>
  <si>
    <t>KPI Library Schema</t>
  </si>
  <si>
    <t>Each KPI below is defined with the same fields:</t>
  </si>
  <si>
    <t>AI Adoption Rate</t>
  </si>
  <si>
    <t>Answer Success Rate</t>
  </si>
  <si>
    <t>KPI ID</t>
  </si>
  <si>
    <t>Audience</t>
  </si>
  <si>
    <t>Intent</t>
  </si>
  <si>
    <t>Definition</t>
  </si>
  <si>
    <t>Numerator (what to count)</t>
  </si>
  <si>
    <t>Denominator (what to count)</t>
  </si>
  <si>
    <t>Value Formula</t>
  </si>
  <si>
    <t>Instrumentation / Events</t>
  </si>
  <si>
    <t>System(s) of Record</t>
  </si>
  <si>
    <t>Rock Scheduling Notes (if applicable)</t>
  </si>
  <si>
    <t>Owner</t>
  </si>
  <si>
    <t>Refresh Cadence</t>
  </si>
  <si>
    <t>Targets (G/Y/R)</t>
  </si>
  <si>
    <t>Doc Links (URLs)</t>
  </si>
  <si>
    <t>Notes / Pitfalls</t>
  </si>
  <si>
    <t>A1</t>
  </si>
  <si>
    <t>Cross-cutting</t>
  </si>
  <si>
    <t>Confirm the assistant is being used by the intended population.</t>
  </si>
  <si>
    <t>Share of eligible users who used AI in the period (by audience).</t>
  </si>
  <si>
    <t>Unique AI users (hashed user_id) in period (or unique sessions for visitors).</t>
  </si>
  <si>
    <t>Eligible population for that audience in period (staff headcount, active volunteers, site traffic proxy).</t>
  </si>
  <si>
    <t>Numerator / Denominator</t>
  </si>
  <si>
    <t>ai_session_start (audience, user_id_hashed).</t>
  </si>
  <si>
    <t>AI Telemetry; Staff/Volunteer rosters (Rock/HR); Web analytics (visitor proxy).</t>
  </si>
  <si>
    <t>For volunteers/staff, tie user_id to Rock PersonId (hashed) via SSO. Visitors typically anonymous—use sessions.</t>
  </si>
  <si>
    <t>Digital Ministry Systems Owner</t>
  </si>
  <si>
    <t>Weekly + Monthly</t>
  </si>
  <si>
    <t>Green: ≥40% staff/volunteer; Visitor/member: baseline then improve</t>
  </si>
  <si>
    <t/>
  </si>
  <si>
    <t>Visitor ‘eligible population’ is not a person roster—use site traffic or sessions as denominator; avoid over-interpreting.</t>
  </si>
  <si>
    <t>A2</t>
  </si>
  <si>
    <t>Measure usefulness and trust of answers.</t>
  </si>
  <si>
    <t>% of interactions rated helpful OR resolved without fallback/handoff (choose your definition and keep consistent).</t>
  </si>
  <si>
    <t>Helpful interactions (thumbs up) OR resolved interactions (no fallback, no handoff).</t>
  </si>
  <si>
    <t>Total answered interactions.</t>
  </si>
  <si>
    <t>feedback_rating; fallback_no_answer; handoff_requested.</t>
  </si>
  <si>
    <t>AI Telemetry.</t>
  </si>
  <si>
    <t>Digital Ministry + Lane Owner</t>
  </si>
  <si>
    <t>Weekly</t>
  </si>
  <si>
    <t>Green: ≥85% helpful; Yellow: 70–85%; Red: &lt;70%</t>
  </si>
  <si>
    <t>If feedback capture is low, define success operationally (no fallback + no handoff) and track feedback separately.</t>
  </si>
  <si>
    <t>A3</t>
  </si>
  <si>
    <t>Fallback Rate (No Approved Answer)</t>
  </si>
  <si>
    <t>Identify knowledge gaps and governance blocks.</t>
  </si>
  <si>
    <t>% of questions where AI could not provide an approved-source answer.</t>
  </si>
  <si>
    <t>fallback_no_answer count (exclude intentional policy blocks if tracked separately).</t>
  </si>
  <si>
    <t>Total questions (or total intents) in period.</t>
  </si>
  <si>
    <t>fallback_no_answer; question_category; (optional) request_denied{reason}.</t>
  </si>
  <si>
    <t>KB Owner per lane</t>
  </si>
  <si>
    <t>Green: ≤5%; Yellow: 5–10%; Red: &gt;10%</t>
  </si>
  <si>
    <t>High fallback can be good if policy prevents unsafe answers. Track policy blocks separately.</t>
  </si>
  <si>
    <t>A4</t>
  </si>
  <si>
    <t>Source Coverage Rate</t>
  </si>
  <si>
    <t>Ensure answers are grounded in approved sources.</t>
  </si>
  <si>
    <t>% of answers that cite at least one approved source artifact.</t>
  </si>
  <si>
    <t>Answers with answer_source_used populated.</t>
  </si>
  <si>
    <t>Total answers served.</t>
  </si>
  <si>
    <t>answer_source_used (doc_id/url).</t>
  </si>
  <si>
    <t>AI Telemetry + Source Register.</t>
  </si>
  <si>
    <t>Green: ≥95%; Yellow: 90–95%; Red: &lt;90%</t>
  </si>
  <si>
    <t>Allowing free-form ‘general knowledge’ responses erodes governance; keep this high.</t>
  </si>
  <si>
    <t>A5</t>
  </si>
  <si>
    <t>Human Handoff Rate</t>
  </si>
  <si>
    <t>Right-size human staffing and refine AI scope.</t>
  </si>
  <si>
    <t>% of sessions where a user requests a human or AI initiates a handoff.</t>
  </si>
  <si>
    <t>handoff_requested sessions.</t>
  </si>
  <si>
    <t>Total AI sessions.</t>
  </si>
  <si>
    <t>handoff_requested; handoff_completed; handoff_reason.</t>
  </si>
  <si>
    <t>AI Telemetry; Teams/SMS logs (optional).</t>
  </si>
  <si>
    <t>Lane Owner (Ops/Volunteer/Care/Systems)</t>
  </si>
  <si>
    <t>Contextual (visitor 3–8%, volunteer 2–6%, staff &lt;10% once mature)</t>
  </si>
  <si>
    <t>High handoff can mean low trust OR correct escalation. Track reasons.</t>
  </si>
  <si>
    <t>A6</t>
  </si>
  <si>
    <t>Escalation Trigger Rate</t>
  </si>
  <si>
    <t>Safety governance and readiness for crisis flows.</t>
  </si>
  <si>
    <t>% of sessions that triggered an escalation category (medical/child safety/threat/self-harm/privacy).</t>
  </si>
  <si>
    <t>escalation_triggered count by type.</t>
  </si>
  <si>
    <t>Numerator / Denominator (by type)</t>
  </si>
  <si>
    <t>escalation_triggered{type}.</t>
  </si>
  <si>
    <t>AI Telemetry; Incident/Care workflow counts.</t>
  </si>
  <si>
    <t>Security Lead + Kids Director + Care Lead + Data Owner</t>
  </si>
  <si>
    <t>Weekly review</t>
  </si>
  <si>
    <t>No universal target (focus on correctness + response SLA).</t>
  </si>
  <si>
    <t>Do not treat low volume as success; validate correctness and response time.</t>
  </si>
  <si>
    <t>A7</t>
  </si>
  <si>
    <t>Time to Human Response (Handoff SLA)</t>
  </si>
  <si>
    <t>Ensure handoffs actually work in the moment.</t>
  </si>
  <si>
    <t>Median time from handoff request to human acknowledgement.</t>
  </si>
  <si>
    <t>Median(handoff_ack_time - handoff_requested_time).</t>
  </si>
  <si>
    <t>N/A</t>
  </si>
  <si>
    <t>Median time difference</t>
  </si>
  <si>
    <t>handoff_requested; handoff_acknowledged timestamps.</t>
  </si>
  <si>
    <t>AI Telemetry; Teams/SMS timestamps.</t>
  </si>
  <si>
    <t>Ops Desk / Service Leads</t>
  </si>
  <si>
    <t>Green: &lt;5 min (services); Yellow: 5–10; Red: &gt;10</t>
  </si>
  <si>
    <t>Requires a consistent ‘acknowledged’ event—define what counts (reply, ticket accept, etc.).</t>
  </si>
  <si>
    <t>A8</t>
  </si>
  <si>
    <t>Policy Block Rate (Denied Requests)</t>
  </si>
  <si>
    <t>See where users ask for disallowed actions/data (privacy/RBAC).</t>
  </si>
  <si>
    <t>% of sessions where AI denied a request due to policy/RBAC.</t>
  </si>
  <si>
    <t>request_denied sessions (reason=rbac/privacy/export/batch).</t>
  </si>
  <si>
    <t>Total AI sessions (by lane, especially staff).</t>
  </si>
  <si>
    <t>request_denied{reason}.</t>
  </si>
  <si>
    <t>AI Telemetry; RBAC logs (staff).</t>
  </si>
  <si>
    <t>Data Owner / Systems Admin</t>
  </si>
  <si>
    <t>Monthly</t>
  </si>
  <si>
    <t>Green: &lt;2–3% (mature); spikes trigger training or policy clarification</t>
  </si>
  <si>
    <t>Early rollouts may have higher denial as users learn. Track denial reasons to guide training.</t>
  </si>
  <si>
    <t>B1</t>
  </si>
  <si>
    <t>Connect Card Conversion Rate</t>
  </si>
  <si>
    <t>Move from anonymous visitor to known contact for follow-up.</t>
  </si>
  <si>
    <t>% of visitor AI sessions that result in a connect card submission.</t>
  </si>
  <si>
    <t>connect_card_submitted</t>
  </si>
  <si>
    <t>visitor_ai_sessions</t>
  </si>
  <si>
    <t>ai_session_start(audience=visitor); connect_card_opened; connect_card_submitted.</t>
  </si>
  <si>
    <t>AI Telemetry; Rock (Connection/Forms) submissions.</t>
  </si>
  <si>
    <t>Guest Services Lead + Digital Ministry</t>
  </si>
  <si>
    <t>Green: 4–8% (baseline then improve); Red: &lt;2%</t>
  </si>
  <si>
    <t>Track AI-attributed submissions separately from overall connect cards to avoid attribution confusion.</t>
  </si>
  <si>
    <t>B2</t>
  </si>
  <si>
    <t>Wayfinding Deflection Rate</t>
  </si>
  <si>
    <t>Reduce on-campus confusion load on hosts/info desk.</t>
  </si>
  <si>
    <t>% reduction in human wayfinding asks relative to baseline (paired with AI usage).</t>
  </si>
  <si>
    <t>baseline_wayfinding_asks - current_wayfinding_asks</t>
  </si>
  <si>
    <t>baseline_wayfinding_asks</t>
  </si>
  <si>
    <t>(Baseline - Current) / Baseline</t>
  </si>
  <si>
    <t>question_category=wayfinding; (optional) host_desk_wayfinding_tally.</t>
  </si>
  <si>
    <t>AI Telemetry; Manual counter or helpdesk tags.</t>
  </si>
  <si>
    <t>Ops/Guest Experience Lead</t>
  </si>
  <si>
    <t>Green: ≥20% reduction after 60–90 days</t>
  </si>
  <si>
    <t>Needs a baseline measurement method (even a simple clicker tally for 2 weeks).</t>
  </si>
  <si>
    <t>B3</t>
  </si>
  <si>
    <t>Kids Check-in Friction Rate</t>
  </si>
  <si>
    <t>Improve family experience and reduce anxiety.</t>
  </si>
  <si>
    <t>Volume of kids check-in confusion per 100 visitor sessions.</t>
  </si>
  <si>
    <t>kids_checkin_questions</t>
  </si>
  <si>
    <t>visitor_ai_sessions / 100</t>
  </si>
  <si>
    <t>kids_checkin_questions / visitor_ai_sessions * 100</t>
  </si>
  <si>
    <t>question_category=kids_checkin; ai_session_start(audience=visitor).</t>
  </si>
  <si>
    <t>Kids Director + Guest Services</t>
  </si>
  <si>
    <t>Trend downward (baseline first)</t>
  </si>
  <si>
    <t>A spike can mean more families are attending (good). Pair with kids attendance counts.</t>
  </si>
  <si>
    <t>B4</t>
  </si>
  <si>
    <t>Guest Help Request Completion Rate</t>
  </si>
  <si>
    <t>Ensure help requests get resolved.</t>
  </si>
  <si>
    <t>% of guest help requests that are closed within SLA.</t>
  </si>
  <si>
    <t>help_requests_closed_within_SLA</t>
  </si>
  <si>
    <t>help_requests_submitted</t>
  </si>
  <si>
    <t>guest_help_request_submitted; help_request_closed; help_request_sla_met.</t>
  </si>
  <si>
    <t>Rock workflow/ticket system; AI Telemetry.</t>
  </si>
  <si>
    <t>Ops Desk Lead</t>
  </si>
  <si>
    <t>Green: ≥90% within SLA; Yellow: 80–90%; Red: &lt;80%</t>
  </si>
  <si>
    <t>Define SLA (e.g., 10 minutes during service) and what ‘closed’ means (resolved vs abandoned).</t>
  </si>
  <si>
    <t>B5</t>
  </si>
  <si>
    <t>First-to-Second Visit Rate (4-week)</t>
  </si>
  <si>
    <t>Measure lift in first-time experience leading to return.</t>
  </si>
  <si>
    <t>% of first-time guests who return within 4 weeks.</t>
  </si>
  <si>
    <t>returning_new_guests_within_4_weeks</t>
  </si>
  <si>
    <t>total_new_guests</t>
  </si>
  <si>
    <t>Not AI telemetry; relies on guest identification + attendance tracking.</t>
  </si>
  <si>
    <t>Rock attendance + guest tags/stages.</t>
  </si>
  <si>
    <t>Guest Experience + Analytics</t>
  </si>
  <si>
    <t>Baseline first; aim +5–15% lift over 2–3 quarters</t>
  </si>
  <si>
    <t>Attribution is hard. Report overall lift AND lift for AI-engaged cohort if identifiable.</t>
  </si>
  <si>
    <t>B6</t>
  </si>
  <si>
    <t>Visitor Confidence Score</t>
  </si>
  <si>
    <t>Capture whether visitors felt oriented and supported.</t>
  </si>
  <si>
    <t>Thumbs-up rate (or mean score) on visitor sessions.</t>
  </si>
  <si>
    <t>visitor_feedback_positive</t>
  </si>
  <si>
    <t>visitor_feedback_total</t>
  </si>
  <si>
    <t>feedback_rating(audience=visitor).</t>
  </si>
  <si>
    <t>Digital Ministry</t>
  </si>
  <si>
    <t>Green: ≥85% thumbs-up; Yellow: 75–85%; Red: &lt;75%</t>
  </si>
  <si>
    <t>Low feedback response rates—pair with behavior outcomes (connect cards, handoffs, second visit).</t>
  </si>
  <si>
    <t>C1</t>
  </si>
  <si>
    <t>Volunteer Preparedness Proxy (Pre-service SOP Opens)</t>
  </si>
  <si>
    <t>Validate just-in-time enablement usage before serving.</t>
  </si>
  <si>
    <t>SOP accesses in the 90 minutes pre-service per scheduled volunteer.</t>
  </si>
  <si>
    <t>pre_service_sop_opens</t>
  </si>
  <si>
    <t>scheduled_volunteers</t>
  </si>
  <si>
    <t>sop_opened(timestamp); ai_session_start(audience=volunteer); schedule_viewed (optional).</t>
  </si>
  <si>
    <t>AI Telemetry; Rock Scheduling (scheduled count).</t>
  </si>
  <si>
    <t>Use Rock Group Scheduling assignments as denominator. If you use Rock Mobile, Schedule Toolbox activity can supplement.</t>
  </si>
  <si>
    <t>Volunteer Coordinator</t>
  </si>
  <si>
    <t>Green: ≥0.6 opens/volunteer early; ≥1.0 mature</t>
  </si>
  <si>
    <t>https://community.rockrms.com/documentation/bookcontent/7 ; https://community.rockrms.com/developer/mobile-docs/essentials/blocks/groups/schedule-toolbox</t>
  </si>
  <si>
    <t>Segment by role/team—some teams won’t open SOP every week once experienced.</t>
  </si>
  <si>
    <t>C2</t>
  </si>
  <si>
    <t>Late Arrival Rate</t>
  </si>
  <si>
    <t>Improve reliability and reduce service-day stress.</t>
  </si>
  <si>
    <t>% of scheduled volunteers who arrive after required arrival time.</t>
  </si>
  <si>
    <t>late_arrivals</t>
  </si>
  <si>
    <t>late_alert_sent OR volunteer_checkin_time captured; schedule_start_time; required_arrival_offset.</t>
  </si>
  <si>
    <t>Rock Scheduling + Attendance/Check-in (if used) + AI Telemetry.</t>
  </si>
  <si>
    <t>If Rock doesn’t capture volunteer check-in timestamps for serving groups, use a proxy: ‘late_alert_sent’ + team lead confirmations.</t>
  </si>
  <si>
    <t>Volunteer Coordinator + Team Leads</t>
  </si>
  <si>
    <t>Green: &lt;5%; Yellow: 5–8%; Red: &gt;8%</t>
  </si>
  <si>
    <t>https://community.rockrms.com/documentation/bookcontent/7 ; https://itsupport.life.church/a/1612242-how-to-use-the-volunteer-scheduler</t>
  </si>
  <si>
    <t>Without a check-in timestamp, treat as a proxy metric and document the measurement method.</t>
  </si>
  <si>
    <t>C3</t>
  </si>
  <si>
    <t>No-Show Rate</t>
  </si>
  <si>
    <t>Reduce coverage risk for services.</t>
  </si>
  <si>
    <t>% of scheduled volunteers who do not appear and do not arrange cover.</t>
  </si>
  <si>
    <t>unexcused_no_shows</t>
  </si>
  <si>
    <t>schedule_assignment_status; attendance_taken OR check-in; excuse_status.</t>
  </si>
  <si>
    <t>Rock Scheduling + Group Attendance/Check-in.</t>
  </si>
  <si>
    <t>Use scheduled assignments (confirmed) vs attendance marked for the serving occurrence. Track excused separately.</t>
  </si>
  <si>
    <t>Green: &lt;2%; Yellow: 2–4%; Red: &gt;4%</t>
  </si>
  <si>
    <t>https://community.rockrms.com/documentation/bookcontent/7 ; https://community.rockrms.com/rocku/groups/group-attendance</t>
  </si>
  <si>
    <t>Make sure ‘scheduled’ definition is consistent (scheduled vs confirmed).</t>
  </si>
  <si>
    <t>C4</t>
  </si>
  <si>
    <t>Swap Success Rate</t>
  </si>
  <si>
    <t>Reduce last-minute gaps by making swaps work.</t>
  </si>
  <si>
    <t>% of swap requests that result in confirmed coverage.</t>
  </si>
  <si>
    <t>swap_confirmed</t>
  </si>
  <si>
    <t>swap_requested</t>
  </si>
  <si>
    <t>swap_requested; swap_confirmed; request_off_submitted.</t>
  </si>
  <si>
    <t>Scheduling workflow (Rock or external) + AI Telemetry.</t>
  </si>
  <si>
    <t>If you use Rock Group Scheduling, swaps may be modeled as cancellations + new assignments; capture both to measure success.</t>
  </si>
  <si>
    <t>Scheduling Admin</t>
  </si>
  <si>
    <t>Green: ≥70%; Yellow: 50–70%; Red: &lt;50%</t>
  </si>
  <si>
    <t>https://community.rockrms.com/developer/mobile-docs/essentials/blocks/groups/schedule-toolbox</t>
  </si>
  <si>
    <t>Low success can indicate insufficient bench, not just workflow UX.</t>
  </si>
  <si>
    <t>C5</t>
  </si>
  <si>
    <t>Incident Log Completeness Score</t>
  </si>
  <si>
    <t>Ensure incident reports are actionable and auditable.</t>
  </si>
  <si>
    <t>Average % of required fields completed on incident submissions.</t>
  </si>
  <si>
    <t>completed_required_fields</t>
  </si>
  <si>
    <t>total_required_fields</t>
  </si>
  <si>
    <t>Numerator / Denominator (avg per incident)</t>
  </si>
  <si>
    <t>incident_logged with field metadata.</t>
  </si>
  <si>
    <t>Incident workflow/ticket system.</t>
  </si>
  <si>
    <t>Ops Lead + Security Lead</t>
  </si>
  <si>
    <t>Green: ≥95%; Yellow: 85–95%; Red: &lt;85%</t>
  </si>
  <si>
    <t>If your form is too long, completion drops—balance completeness with usability.</t>
  </si>
  <si>
    <t>C6</t>
  </si>
  <si>
    <t>Sunday Ops Interrupt Reduction</t>
  </si>
  <si>
    <t>Prove Volunteer AI reduces preventable staff interruptions.</t>
  </si>
  <si>
    <t>% reduction in Sunday ops questions to staff/ops desk.</t>
  </si>
  <si>
    <t>baseline_ops_interrupts - current_ops_interrupts</t>
  </si>
  <si>
    <t>baseline_ops_interrupts</t>
  </si>
  <si>
    <t>Teams/helpdesk tags; ai question categories; handoffs.</t>
  </si>
  <si>
    <t>Teams/helpdesk + AI telemetry.</t>
  </si>
  <si>
    <t>Ops Lead</t>
  </si>
  <si>
    <t>Requires consistent tagging or simple tallying method.</t>
  </si>
  <si>
    <t>D1</t>
  </si>
  <si>
    <t>Group Join Conversion (4-week)</t>
  </si>
  <si>
    <t>Increase belonging and community engagement.</t>
  </si>
  <si>
    <t>% of group interest submissions that result in attendance within 4 weeks.</t>
  </si>
  <si>
    <t>group_attended_within_4_weeks</t>
  </si>
  <si>
    <t>group_interest_submitted</t>
  </si>
  <si>
    <t>group_interest_submitted; group_attendance (or group_joined).</t>
  </si>
  <si>
    <t>Rock Groups + AI telemetry.</t>
  </si>
  <si>
    <t>Groups Director + Analytics</t>
  </si>
  <si>
    <t>Baseline first; aim +10% over 2 quarters</t>
  </si>
  <si>
    <t>If attendance capture is weak, use ‘joined group’ as proxy and document it.</t>
  </si>
  <si>
    <t>D2</t>
  </si>
  <si>
    <t>Serve Pathway Conversion (8-week)</t>
  </si>
  <si>
    <t>Increase serving participation.</t>
  </si>
  <si>
    <t>% of serve interest submissions that become active scheduled volunteers within 8 weeks.</t>
  </si>
  <si>
    <t>active_serving_within_8_weeks</t>
  </si>
  <si>
    <t>serve_interest_submitted</t>
  </si>
  <si>
    <t>serve_interest_submitted; onboarding_started; active_serving_status.</t>
  </si>
  <si>
    <t>Rock Connections + Scheduling + AI telemetry.</t>
  </si>
  <si>
    <t>Baseline first; aim +10–20% over 6 months</t>
  </si>
  <si>
    <t>Track intermediate steps (onboarding started) to diagnose where drop-off occurs.</t>
  </si>
  <si>
    <t>D3</t>
  </si>
  <si>
    <t>Care Intake Time-to-First-Touch</t>
  </si>
  <si>
    <t>Improve care responsiveness.</t>
  </si>
  <si>
    <t>Median time from care intake submitted to first human contact.</t>
  </si>
  <si>
    <t>median(first_touch_time - care_intake_submitted_time)</t>
  </si>
  <si>
    <t>care_intake_submitted; care_first_touch_recorded.</t>
  </si>
  <si>
    <t>Care workflow system + AI telemetry.</t>
  </si>
  <si>
    <t>Care Pastor/Lead</t>
  </si>
  <si>
    <t>Green: &lt;24h; Yellow: 24–72h; Red: &gt;72h</t>
  </si>
  <si>
    <t>Define and consistently log ‘first touch’ (call/email/in-person).</t>
  </si>
  <si>
    <t>D4</t>
  </si>
  <si>
    <t>Event Registration Completion Rate</t>
  </si>
  <si>
    <t>Reduce friction and increase participation.</t>
  </si>
  <si>
    <t>% of registrations started that are completed.</t>
  </si>
  <si>
    <t>event_registration_completed</t>
  </si>
  <si>
    <t>event_registration_started</t>
  </si>
  <si>
    <t>event_registration_started; event_registration_completed.</t>
  </si>
  <si>
    <t>Event platform + AI telemetry.</t>
  </si>
  <si>
    <t>Events Director</t>
  </si>
  <si>
    <t>Weekly during campaigns</t>
  </si>
  <si>
    <t>Green: ≥80%; Yellow: 65–80%; Red: &lt;65%</t>
  </si>
  <si>
    <t>If ‘started’ isn’t trackable, use ‘registration page opened’ as a proxy and document.</t>
  </si>
  <si>
    <t>D5</t>
  </si>
  <si>
    <t>Giving Friction Ticket Rate</t>
  </si>
  <si>
    <t>Reduce giving support burden and donor frustration.</t>
  </si>
  <si>
    <t>Giving-related support tickets per 1,000 giving transactions.</t>
  </si>
  <si>
    <t>giving_support_tickets</t>
  </si>
  <si>
    <t>giving_transactions / 1000</t>
  </si>
  <si>
    <t>giving_support_tickets / giving_transactions * 1000</t>
  </si>
  <si>
    <t>support_ticket_created(category=giving); giving_transaction_count.</t>
  </si>
  <si>
    <t>Giving platform + Helpdesk + AI telemetry.</t>
  </si>
  <si>
    <t>Finance Admin + Digital Ministry</t>
  </si>
  <si>
    <t>Ticket tagging discipline matters—standardize required categories.</t>
  </si>
  <si>
    <t>D6</t>
  </si>
  <si>
    <t>Member Self-Service Rate</t>
  </si>
  <si>
    <t>Show AI handles routine questions without staff intervention.</t>
  </si>
  <si>
    <t>% of member sessions resolved without human handoff.</t>
  </si>
  <si>
    <t>member_sessions_without_handoff</t>
  </si>
  <si>
    <t>member_sessions</t>
  </si>
  <si>
    <t>ai_session_start(audience=member); handoff_requested.</t>
  </si>
  <si>
    <t>AI telemetry.</t>
  </si>
  <si>
    <t>Green: ≥85%; Yellow: 75–85%; Red: &lt;75%</t>
  </si>
  <si>
    <t>No handoff doesn’t guarantee satisfaction—pair with feedback rating.</t>
  </si>
  <si>
    <t>E1</t>
  </si>
  <si>
    <t>Follow-up SLA Compliance</t>
  </si>
  <si>
    <t>Ensure timely follow-up and reduce leakage.</t>
  </si>
  <si>
    <t>% of follow-up tasks completed within SLA (e.g., 48 hours).</t>
  </si>
  <si>
    <t>tasks_closed_within_SLA</t>
  </si>
  <si>
    <t>tasks_due</t>
  </si>
  <si>
    <t>task_created; task_due; task_closed; sla_met flag.</t>
  </si>
  <si>
    <t>Rock workflows/tasks + AI telemetry for AI-created tasks.</t>
  </si>
  <si>
    <t>Guest Follow-up Lead</t>
  </si>
  <si>
    <t>Green: ≥85%; Yellow: 70–85%; Red: &lt;70%</t>
  </si>
  <si>
    <t>If tasks aren’t consistently created/closed, SLA is meaningless. Audit task hygiene.</t>
  </si>
  <si>
    <t>E2</t>
  </si>
  <si>
    <t>Backlog Burn-down (Net Change)</t>
  </si>
  <si>
    <t>See if operations are keeping up with incoming work.</t>
  </si>
  <si>
    <t>Net change in open backlog week-over-week (negative is good).</t>
  </si>
  <si>
    <t>open_backlog_end - open_backlog_start</t>
  </si>
  <si>
    <t>End - Start</t>
  </si>
  <si>
    <t>backlog_count_by_status snapshot.</t>
  </si>
  <si>
    <t>Task/ticket system + Rock workflows.</t>
  </si>
  <si>
    <t>Green: trending down; Yellow: flat; Red: rising 3+ weeks</t>
  </si>
  <si>
    <t>Backlog shrink can hide missing intake. Pair with ‘intake volume’ KPI.</t>
  </si>
  <si>
    <t>E3</t>
  </si>
  <si>
    <t>Median Time-to-Close (Standard Requests)</t>
  </si>
  <si>
    <t>Measure operational efficiency for defined request types.</t>
  </si>
  <si>
    <t>Median time from request creation to closure, segmented by request type.</t>
  </si>
  <si>
    <t>median(closed_time - created_time)</t>
  </si>
  <si>
    <t>ticket_created; ticket_closed; request_type.</t>
  </si>
  <si>
    <t>Rock workflows/helpdesk.</t>
  </si>
  <si>
    <t>Set per request type (baseline first)</t>
  </si>
  <si>
    <t>Segment by request type—aggregates are misleading.</t>
  </si>
  <si>
    <t>E4</t>
  </si>
  <si>
    <t>Data Quality Index (Composite)</t>
  </si>
  <si>
    <t>Keep reporting and automation trustworthy.</t>
  </si>
  <si>
    <t>Composite score of duplicate rate, missing key fields, and owner/stage completeness.</t>
  </si>
  <si>
    <t>Weighted score components</t>
  </si>
  <si>
    <t>Weighted index (document weights)</t>
  </si>
  <si>
    <t>data_quality_audit extract.</t>
  </si>
  <si>
    <t>Rock data extracts + BI layer.</t>
  </si>
  <si>
    <t>Data Steward / Systems Admin</t>
  </si>
  <si>
    <t>Green: ≥90/100; Yellow: 80–90; Red: &lt;80</t>
  </si>
  <si>
    <t>Keep weights stable; log any changes as ‘metric definition changes’.</t>
  </si>
  <si>
    <t>E5</t>
  </si>
  <si>
    <t>AI-Assisted Task Creation Utilization</t>
  </si>
  <si>
    <t>Confirm AI is reducing manual admin work.</t>
  </si>
  <si>
    <t>% of tasks created via AI versus manual entry.</t>
  </si>
  <si>
    <t>tasks_created_by_ai</t>
  </si>
  <si>
    <t>total_tasks_created</t>
  </si>
  <si>
    <t>task_created{source=ai|manual}.</t>
  </si>
  <si>
    <t>Task system + AI telemetry.</t>
  </si>
  <si>
    <t>Systems Admin</t>
  </si>
  <si>
    <t>Green: ≥30% once stable (do not optimize blindly)</t>
  </si>
  <si>
    <t>Optimize outcomes (SLA/backlog) over this utilization metric.</t>
  </si>
  <si>
    <t>E6</t>
  </si>
  <si>
    <t>Report Trust Incidents (Mismatch)</t>
  </si>
  <si>
    <t>Prevent leadership distrust in analytics.</t>
  </si>
  <si>
    <t>Count of ‘dashboard doesn’t match report’ incidents per month.</t>
  </si>
  <si>
    <t>report_mismatch_tickets</t>
  </si>
  <si>
    <t>Count</t>
  </si>
  <si>
    <t>ticket_created(category=report_mismatch).</t>
  </si>
  <si>
    <t>Helpdesk + BI notes.</t>
  </si>
  <si>
    <t>Analytics/BI Owner</t>
  </si>
  <si>
    <t>Green: ≤1/month; Yellow: 2–3; Red: ≥4</t>
  </si>
  <si>
    <t>Encourage reporting issues; this measures visibility and trust-building.</t>
  </si>
  <si>
    <t>E7</t>
  </si>
  <si>
    <t>Restricted Request Denial Rate (Staff)</t>
  </si>
  <si>
    <t>Verify RBAC and guardrails are working and understood.</t>
  </si>
  <si>
    <t>% of staff sessions where AI denied a request due to RBAC/policy.</t>
  </si>
  <si>
    <t>staff_policy_denials</t>
  </si>
  <si>
    <t>staff_sessions</t>
  </si>
  <si>
    <t>request_denied{reason}; ai_session_start(audience=staff).</t>
  </si>
  <si>
    <t>AI telemetry + RBAC logs.</t>
  </si>
  <si>
    <t>Green: &lt;3% mature (spikes trigger training/policy clarification)</t>
  </si>
  <si>
    <t>High denial early can be normal; track reasons and reduce confusion with training.</t>
  </si>
  <si>
    <t>KPI Library — definitions, formulas, systems of record, targets</t>
  </si>
  <si>
    <t>Tip: Use the filter dropdowns on row 4 to compare Visitor vs Volunteer vs Member vs Staff vs Cross-cutting.</t>
  </si>
  <si>
    <t>AI Telemetry Event Taxonomy (minimum)</t>
  </si>
  <si>
    <t>Define these events/properties so KPI calculations are consistent across lanes.</t>
  </si>
  <si>
    <t>Event Name</t>
  </si>
  <si>
    <t>Required Properties</t>
  </si>
  <si>
    <t>Related KPIs</t>
  </si>
  <si>
    <t>ai_session_start</t>
  </si>
  <si>
    <t>All</t>
  </si>
  <si>
    <t>audience; session_id; timestamp; user_id_hashed(optional); channel(web/sms/app); locale</t>
  </si>
  <si>
    <t>Start of an AI interaction session.</t>
  </si>
  <si>
    <t>A1,A5,A6,A7,A8,B1,B3,B6,C1,D6,E7</t>
  </si>
  <si>
    <t>session_id; category; timestamp</t>
  </si>
  <si>
    <t>Categorized user intent (parking, kids_checkin, scheduling, care, etc.).</t>
  </si>
  <si>
    <t>A3,B2,B3,C6</t>
  </si>
  <si>
    <t>answer_source_used</t>
  </si>
  <si>
    <t>session_id; source_type(page/sop/policy); source_id/url; timestamp</t>
  </si>
  <si>
    <t>Approved source referenced for answer (for governance).</t>
  </si>
  <si>
    <t>session_id; reason(content_missing|policy|system_error); category; timestamp</t>
  </si>
  <si>
    <t>AI could not provide an approved answer.</t>
  </si>
  <si>
    <t>A2,A3</t>
  </si>
  <si>
    <t>feedback_rating</t>
  </si>
  <si>
    <t>session_id; rating(up/down or 1-5); reason(optional); timestamp</t>
  </si>
  <si>
    <t>User feedback on helpfulness.</t>
  </si>
  <si>
    <t>A2,B6</t>
  </si>
  <si>
    <t>handoff_requested</t>
  </si>
  <si>
    <t>session_id; reason(category); channel(text/call/chat); timestamp</t>
  </si>
  <si>
    <t>User requested human help or AI initiated handoff.</t>
  </si>
  <si>
    <t>A5,A7</t>
  </si>
  <si>
    <t>handoff_acknowledged</t>
  </si>
  <si>
    <t>session_id; responder_id(optional); timestamp</t>
  </si>
  <si>
    <t>Human acknowledged the handoff (reply/accept).</t>
  </si>
  <si>
    <t>escalation_triggered</t>
  </si>
  <si>
    <t>session_id; type(medical|child_safety|threat|self_harm|privacy); timestamp</t>
  </si>
  <si>
    <t>Safety/care/privacy escalation path triggered.</t>
  </si>
  <si>
    <t>request_denied</t>
  </si>
  <si>
    <t>Volunteer/Member/Staff</t>
  </si>
  <si>
    <t>session_id; reason(rbac|privacy|export|batch); timestamp</t>
  </si>
  <si>
    <t>AI denied an action/data request due to policy/RBAC.</t>
  </si>
  <si>
    <t>A8,E7</t>
  </si>
  <si>
    <t>connect_card_opened</t>
  </si>
  <si>
    <t>session_id; form_id; timestamp</t>
  </si>
  <si>
    <t>Visitor opened the connect card form from AI.</t>
  </si>
  <si>
    <t>session_id; submission_id; timestamp</t>
  </si>
  <si>
    <t>Visitor submitted connect card.</t>
  </si>
  <si>
    <t>session_id; map_id; timestamp</t>
  </si>
  <si>
    <t>Visitor opened map/wayfinding guidance.</t>
  </si>
  <si>
    <t>session_id; request_id; category; timestamp</t>
  </si>
  <si>
    <t>Visitor submitted a help request.</t>
  </si>
  <si>
    <t>sop_opened</t>
  </si>
  <si>
    <t>Volunteer/Staff</t>
  </si>
  <si>
    <t>session_id; sop_id/url; role(optional); timestamp</t>
  </si>
  <si>
    <t>Volunteer/staff opened a role SOP or runbook from AI.</t>
  </si>
  <si>
    <t>session_id; schedule_system; timestamp</t>
  </si>
  <si>
    <t>Volunteer viewed their schedule.</t>
  </si>
  <si>
    <t>session_id; request_id; date_range; timestamp</t>
  </si>
  <si>
    <t>Volunteer submitted request off.</t>
  </si>
  <si>
    <t>session_id; swap_id; shift_id; timestamp</t>
  </si>
  <si>
    <t>Volunteer requested a swap.</t>
  </si>
  <si>
    <t>session_id; swap_id; timestamp</t>
  </si>
  <si>
    <t>Swap completed and coverage confirmed.</t>
  </si>
  <si>
    <t>session_id; shift_id; timestamp</t>
  </si>
  <si>
    <t>Volunteer notified team lead they are running late.</t>
  </si>
  <si>
    <t>session_id; incident_id; type; required_fields_complete_pct; timestamp</t>
  </si>
  <si>
    <t>Incident report logged.</t>
  </si>
  <si>
    <t>C5,A6</t>
  </si>
  <si>
    <t>session_id; group_type; timestamp</t>
  </si>
  <si>
    <t>Member submitted group interest.</t>
  </si>
  <si>
    <t>session_id; ministry_area; timestamp</t>
  </si>
  <si>
    <t>Member submitted serving interest.</t>
  </si>
  <si>
    <t>session_id; event_id; timestamp</t>
  </si>
  <si>
    <t>Registration started from AI path.</t>
  </si>
  <si>
    <t>session_id; event_id; registration_id; timestamp</t>
  </si>
  <si>
    <t>Registration completed.</t>
  </si>
  <si>
    <t>care_intake_submitted</t>
  </si>
  <si>
    <t>session_id; intake_id; timestamp</t>
  </si>
  <si>
    <t>Care request submitted.</t>
  </si>
  <si>
    <t>session_id; queue_type; timestamp</t>
  </si>
  <si>
    <t>Staff viewed an AI-generated queue summary.</t>
  </si>
  <si>
    <t>task_created</t>
  </si>
  <si>
    <t>session_id; task_id; source(ai|manual); task_type; timestamp</t>
  </si>
  <si>
    <t>Task created (with source).</t>
  </si>
  <si>
    <t>E1,E5</t>
  </si>
  <si>
    <t>task_closed</t>
  </si>
  <si>
    <t>task_id; closed_time; sla_met; timestamp</t>
  </si>
  <si>
    <t>Task closed.</t>
  </si>
  <si>
    <t>E1,E3</t>
  </si>
  <si>
    <t>record_update_previewed</t>
  </si>
  <si>
    <t>session_id; object_type; fields; timestamp</t>
  </si>
  <si>
    <t>AI presented a preview of a record update before write.</t>
  </si>
  <si>
    <t>Governance</t>
  </si>
  <si>
    <t>record_updated</t>
  </si>
  <si>
    <t>session_id; object_type; object_id; fields_changed; audit_id; timestamp</t>
  </si>
  <si>
    <t>Record update executed.</t>
  </si>
  <si>
    <t>session_id; report_id; timestamp</t>
  </si>
  <si>
    <t>Staff ran an official report via AI.</t>
  </si>
  <si>
    <t>Staff-only notes and internal playbooks
Private care notes or case histories
Unapproved “recommendations” (medical/legal/financial advice)
Raw staff chat content as policy</t>
  </si>
  <si>
    <t>Pathways owner: Discipleship/Next Steps leader
Events owner: Events director
Groups owner: Groups coordinator
Serving owner: Volunteer coordinator
Care owner: Care pastor/lead
Weekly: event status updates + weekend ops updates
Monthly: groups roster accuracy review + serving opportunities refresh
Quarterly: pathway map + policy review (privacy + care scripts)</t>
  </si>
  <si>
    <t>Actions AI can Take</t>
  </si>
  <si>
    <t>Tier 0 - Inform (no system interaction)</t>
  </si>
  <si>
    <t>Tier 1 - Route (light Workflow)</t>
  </si>
  <si>
    <t>Tier 2 - Assist (creates a request)</t>
  </si>
  <si>
    <t>Tier 3 - Escalate (human takeover)</t>
  </si>
  <si>
    <t>Provide concise guidance + links + map directions</t>
  </si>
  <si>
    <t>Open the right page/form (Connect Card, Plan a Visit, Kids pre-check, event registration)
Provide “tap-to-text” / “tap-to-call” guest services number
Provide “Meet a Host” instructions (physical location + hours)</t>
  </si>
  <si>
    <t>Live chat handoff (if staffed)
Call security / care team instructions (with explicit safety scripts)</t>
  </si>
  <si>
    <t>MVP Actions</t>
  </si>
  <si>
    <t>Escalation Triggers &amp; Safe Response</t>
  </si>
  <si>
    <t>Escalation Categories 1</t>
  </si>
  <si>
    <t>Escalation Categories 2</t>
  </si>
  <si>
    <t>Escalation Categories 3</t>
  </si>
  <si>
    <t>Escalation Categories 4</t>
  </si>
  <si>
    <t>Escalation Categories 5</t>
  </si>
  <si>
    <t>SOP lookup, step-by-step instructions, checklists, scripts</t>
  </si>
  <si>
    <t>Route to shift lead, kids lead, security, pastoral care, medical
Create “urgent alert” to a monitored channel (Teams/SMS)</t>
  </si>
  <si>
    <t>Explain processes, retrieve SOPs, answer “how-to,” provide links</t>
  </si>
  <si>
    <t>Tier 4 - Automate</t>
  </si>
  <si>
    <t>Trigger workflows, batch actions, scheduled reports, proactive alerts
Requires higher privileges + change approval in many cases</t>
  </si>
  <si>
    <t>Level 0 — Is there immediate danger?</t>
  </si>
  <si>
    <t>Question: “Is anyone in immediate physical danger right now?”</t>
  </si>
  <si>
    <t>IF YES → Level 1: Emergency Response</t>
  </si>
  <si>
    <t>First actions (scripted):</t>
  </si>
  <si>
    <t>1. If on campus: notify Security + Ops Lead immediately</t>
  </si>
  <si>
    <t>2. If off campus: advise to call 911 (or local emergency services)</t>
  </si>
  <si>
    <t>3. Keep the person on the line / present if safe</t>
  </si>
  <si>
    <t>Log requirement: create Incident Report (minimum fields: who/what/where/when/next action)</t>
  </si>
  <si>
    <t>Stop rule: do not troubleshoot systems, do not debate policy, do not continue normal workflow</t>
  </si>
  <si>
    <t>IF NO → proceed to Level 2</t>
  </si>
  <si>
    <t>Level 1 — Emergency Response (hard routing categories)</t>
  </si>
  <si>
    <t>If Level 0 is YES, route by category:</t>
  </si>
  <si>
    <t>1A) Medical Emergency</t>
  </si>
  <si>
    <t>Triggers: unconscious, seizure, chest pain, bleeding, AED, overdose</t>
  </si>
  <si>
    <t>Route: 911 (if needed) + Security + Ops Lead</t>
  </si>
  <si>
    <t>Log: incident + medical response actions</t>
  </si>
  <si>
    <t>Notes: do not give medical advice; follow facility protocol</t>
  </si>
  <si>
    <t>1B) Threat/Violence/Weapon/Disruptive escalation</t>
  </si>
  <si>
    <t>Triggers: weapon, fight, threat, stalking, aggressive person</t>
  </si>
  <si>
    <t>Route: Security + Ops Lead (and 911 if immediate danger)</t>
  </si>
  <si>
    <t>Log: incident + witness info</t>
  </si>
  <si>
    <t>Notes: de-escalation script only; staff should not physically intervene unless trained</t>
  </si>
  <si>
    <t>1C) Child Safety / Missing Child / Custody Conflict</t>
  </si>
  <si>
    <t>Triggers: missing child, unauthorized pickup, abuse suspicion, custody dispute</t>
  </si>
  <si>
    <t>Route: Kids Director/Check-in Lead + Security + Ops Lead</t>
  </si>
  <si>
    <t>Log: child safety incident</t>
  </si>
  <si>
    <t>Notes: “Do not investigate; follow child protection policy”</t>
  </si>
  <si>
    <t>1D) Self-Harm / Suicide / Immediate Crisis</t>
  </si>
  <si>
    <t>Triggers: “I want to die,” suicidal, self-harm plan, imminent harm</t>
  </si>
  <si>
    <t>Route: 911 if imminent + Care Pastor / Crisis Team</t>
  </si>
  <si>
    <t>Provide: 988 (U.S.) for crisis support where appropriate</t>
  </si>
  <si>
    <t>Log: crisis intake (restricted visibility)</t>
  </si>
  <si>
    <t>Notes: no counseling; triage + safety</t>
  </si>
  <si>
    <t>If none of the above emergency categories match and Level 0 was YES, treat as Security + Ops Lead and log incident.</t>
  </si>
  <si>
    <t>Level 2 — Is this a safety/care concern (but not immediate danger)?</t>
  </si>
  <si>
    <t>Question: “Is this about safety, abuse, self-harm thoughts, domestic violence, or someone not safe at home?”</t>
  </si>
  <si>
    <t>IF YES → Level 3: Safety/Care Escalation</t>
  </si>
  <si>
    <t>Route based on category:</t>
  </si>
  <si>
    <t>DV/abuse safety → Care Pastor/Lead + (Security if on campus)</t>
  </si>
  <si>
    <t>Child safety → Kids Director + Care Lead</t>
  </si>
  <si>
    <t>Self-harm ideation (non-imminent) → Care Lead + crisis resources</t>
  </si>
  <si>
    <t>Log: Care Intake / Incident with restricted access</t>
  </si>
  <si>
    <t>Stop rule: avoid detailed Q&amp;A in chat; move to secure channel/form</t>
  </si>
  <si>
    <t>IF NO → proceed to Level 4</t>
  </si>
  <si>
    <t>Level 3 — Safety/Care Escalation (non-emergency)</t>
  </si>
  <si>
    <t>3A) Domestic violence / unsafe home (non-immediate)</t>
  </si>
  <si>
    <t>Route: Care Lead (and provide safe contact options)</t>
  </si>
  <si>
    <t>Log: restricted care record</t>
  </si>
  <si>
    <t>Script: “Your safety matters. We can connect you with a trained care pastor today.”</t>
  </si>
  <si>
    <t>3B) Abuse suspicion (adult or child)</t>
  </si>
  <si>
    <t>Route: Care Lead + Designated safeguarding lead (per policy)</t>
  </si>
  <si>
    <t>Log: restricted incident</t>
  </si>
  <si>
    <t>Notes: do not collect detailed allegations in chat</t>
  </si>
  <si>
    <t>3C) Mental health crisis (non-imminent)</t>
  </si>
  <si>
    <t>Route: Care Lead + resources</t>
  </si>
  <si>
    <t>Log: restricted care intake</t>
  </si>
  <si>
    <t>Notes: do not diagnose, do not “therapy talk”</t>
  </si>
  <si>
    <t>Level 4 — Is this a privacy/data risk or compliance issue?</t>
  </si>
  <si>
    <t>Question: “Does this request involve sensitive data, exports, lists, giving info, care notes, minors, or privileged staff-only info?”</t>
  </si>
  <si>
    <t>IF YES → Level 5: Data Governance Escalation</t>
  </si>
  <si>
    <t>First actions:</t>
  </si>
  <si>
    <t>1. Verify role permissions (RBAC)</t>
  </si>
  <si>
    <t>2. Apply minimum-necessary principle</t>
  </si>
  <si>
    <t>3. If uncertain: deny + escalate to Data Owner/System Admin</t>
  </si>
  <si>
    <t>Route: Data Owner / Systems Admin (and Finance for giving data)</t>
  </si>
  <si>
    <t>Log: request_denied or restricted_access_attempt + context</t>
  </si>
  <si>
    <t>Examples:</t>
  </si>
  <si>
    <t>“Export all donors” → Finance + Data Owner</t>
  </si>
  <si>
    <t>“Give me a list of kids and parents” → Kids Director + Data Owner</t>
  </si>
  <si>
    <t>“Show me care notes for …” → Care Lead + RBAC check</t>
  </si>
  <si>
    <t>IF NO → proceed to Level 6</t>
  </si>
  <si>
    <t>Level 5 — Data Governance Escalation (hard rules)</t>
  </si>
  <si>
    <t>5A) Care notes / sensitive pastoral records</t>
  </si>
  <si>
    <t>Route: Care Lead (permissioned access only)</t>
  </si>
  <si>
    <t>Default response: “I can’t display confidential care notes here. I can route this to the care lead.”</t>
  </si>
  <si>
    <t>5B) Giving data / financial records</t>
  </si>
  <si>
    <t>Route: Finance Admin + Data Owner</t>
  </si>
  <si>
    <t>Default response: allow “my giving statement link” only for authenticated user</t>
  </si>
  <si>
    <t>5C) Mass communications</t>
  </si>
  <si>
    <t>Triggers: “text everyone,” “email all men,” “blast all volunteers”</t>
  </si>
  <si>
    <t>Route: Comms Owner + approval gate</t>
  </si>
  <si>
    <t>Require: audience definition + opt-in rules + preview + approval</t>
  </si>
  <si>
    <t>Level 6 — Is this a system integrity / configuration change request?</t>
  </si>
  <si>
    <t>Question: “Will this change workflows, security, fields, or cause broad operational impact?”</t>
  </si>
  <si>
    <t>IF YES → Level 7: Change Control Escalation</t>
  </si>
  <si>
    <t>Route: Rock Admin / Systems Owner</t>
  </si>
  <si>
    <t>Require: change request ticket with:</t>
  </si>
  <si>
    <t>description, reason, impact, rollback plan, approver</t>
  </si>
  <si>
    <t>Approval gate: required for anything that impacts reporting, check-in, scheduling, or data structure</t>
  </si>
  <si>
    <t>Log: change request id</t>
  </si>
  <si>
    <t>IF NO → proceed to Level 8</t>
  </si>
  <si>
    <t>Level 7 — Change Control Escalation (hard rules)</t>
  </si>
  <si>
    <t>Examples that always require change control:</t>
  </si>
  <si>
    <t>modifying workflow logic</t>
  </si>
  <si>
    <t>changing security roles/permissions</t>
  </si>
  <si>
    <t>adding/editing key attributes used in reporting</t>
  </si>
  <si>
    <t>changing attendance/check-in configuration</t>
  </si>
  <si>
    <t>changing scheduling templates that affect many teams</t>
  </si>
  <si>
    <t>Level 8 — Standard operational escalation (non-risk)</t>
  </si>
  <si>
    <t>If it’s not safety/care/privacy/config change, it’s a normal ops issue.</t>
  </si>
  <si>
    <t>Decision: “Can the staff AI answer from an approved SOP/runbook?”</t>
  </si>
  <si>
    <t>IF YES: provide SOP steps + optionally create tasks/tickets</t>
  </si>
  <si>
    <t>IF NO: route to the correct operational owner:</t>
  </si>
  <si>
    <t>Guest services ops → Ops Lead</t>
  </si>
  <si>
    <t>Kids check-in issues → Kids Admin/Lead</t>
  </si>
  <si>
    <t>Volunteer scheduling → Volunteer Coordinator</t>
  </si>
  <si>
    <t>Event registrations → Events Admin</t>
  </si>
  <si>
    <t>Facility issues → Facilities Lead</t>
  </si>
  <si>
    <t>IT/AV → Tech Director</t>
  </si>
  <si>
    <t>Log: create a ticket/task only if it requires follow-up.</t>
  </si>
  <si>
    <t>One-page “if/then” summary (for staff training)</t>
  </si>
  <si>
    <t>1. Immediate danger? → 911 + Security + Ops Lead + Incident log</t>
  </si>
  <si>
    <t>2. Safety/care concern? → Care Lead (and Kids Lead if minors) + restricted log</t>
  </si>
  <si>
    <t>3. Privacy/data involved? → RBAC check → Data Owner/Finance/Care Lead</t>
  </si>
  <si>
    <t>4. Config/change request? → Systems Owner + change ticket + approval</t>
  </si>
  <si>
    <t>5. Everything else → SOP if available; otherwise route to ministry owner</t>
  </si>
  <si>
    <t>Required artifacts that make this tree actionable</t>
  </si>
  <si>
    <t>Escalation Matrix (names/roles, not just “call someone”)</t>
  </si>
  <si>
    <t>Incident log form (minimum fields)</t>
  </si>
  <si>
    <t>Care intake form (restricted visibility)</t>
  </si>
  <si>
    <t>Data Owner list (who approves exports, lists, giving access)</t>
  </si>
  <si>
    <t>Change request form + approval workflow</t>
  </si>
  <si>
    <t>“Ops owners” directory (who owns what)</t>
  </si>
  <si>
    <t>Escalation Overview (to be Calibrated with Leadership)</t>
  </si>
  <si>
    <t>explain processes, show options, link to authoritative pages</t>
  </si>
  <si>
    <t>Facing Group</t>
  </si>
  <si>
    <t>Question Type</t>
  </si>
  <si>
    <t>Question</t>
  </si>
  <si>
    <t>Data</t>
  </si>
  <si>
    <t>Actions</t>
  </si>
  <si>
    <t>Accessibility &amp; Support</t>
  </si>
  <si>
    <t>Can someone help me find my way when I arrive?</t>
  </si>
  <si>
    <t>Accessibility resources; facilities map; assistance contacts; translation services</t>
  </si>
  <si>
    <t>Provide accessibility options; route to onsite help/host; share accommodations contact</t>
  </si>
  <si>
    <t>Do you have a sensory-friendly option?</t>
  </si>
  <si>
    <t>Do you have hearing assistance or closed captioning?</t>
  </si>
  <si>
    <t>Is the building accessible for wheelchairs?</t>
  </si>
  <si>
    <t>Is there translation available?</t>
  </si>
  <si>
    <t>Where are restrooms and family restrooms?</t>
  </si>
  <si>
    <t>Beliefs &amp; Culture</t>
  </si>
  <si>
    <t>How do you baptize and what does it signify?</t>
  </si>
  <si>
    <t>Statement of faith; newcomer guide; worship/teaching overview; ordinances FAQs</t>
  </si>
  <si>
    <t>Open beliefs page; offer short overview; invite to newcomer class</t>
  </si>
  <si>
    <t>Is communion offered and what does it mean?</t>
  </si>
  <si>
    <t>Is this church friendly to people who are skeptical or new to faith?</t>
  </si>
  <si>
    <t>What can I expect during the message/sermon?</t>
  </si>
  <si>
    <t>What denomination are you?</t>
  </si>
  <si>
    <t>What do you believe about Jesus and the Bible?</t>
  </si>
  <si>
    <t>What is your style of worship like?</t>
  </si>
  <si>
    <t>Will I be asked to give money as a guest?</t>
  </si>
  <si>
    <t>Connection &amp; Next Steps</t>
  </si>
  <si>
    <t>How do I join a small group as a newcomer?</t>
  </si>
  <si>
    <t>New guest pathway; next steps pages; prayer/care options; groups/serving intros</t>
  </si>
  <si>
    <t>Open connect card; request prayer; request pastor meeting; show next steps list</t>
  </si>
  <si>
    <t>How do I let someone know I’m new?</t>
  </si>
  <si>
    <t>How do I meet someone after service?</t>
  </si>
  <si>
    <t>How do I talk to a pastor today?</t>
  </si>
  <si>
    <t>Is there a new guest reception or next steps area?</t>
  </si>
  <si>
    <t>What are the next steps after my first visit?</t>
  </si>
  <si>
    <t>Kids &amp; Family</t>
  </si>
  <si>
    <t>Can my child stay with me in service?</t>
  </si>
  <si>
    <t>Kids ministry FAQs; check-in SOP; age groups; safety policies; special needs guidance</t>
  </si>
  <si>
    <t>Open kids check-in instructions; start pre-registration; route to kids check-in help</t>
  </si>
  <si>
    <t>How does kids check-in work?</t>
  </si>
  <si>
    <t>How early should I arrive for kids check-in?</t>
  </si>
  <si>
    <t>Is childcare available during every service?</t>
  </si>
  <si>
    <t>What ages do you have programs for?</t>
  </si>
  <si>
    <t>What if my child has allergies or special needs?</t>
  </si>
  <si>
    <t>What safety measures do you use for children’s ministry?</t>
  </si>
  <si>
    <t>Where is the kids area and how do I get there?</t>
  </si>
  <si>
    <t>Parking &amp; Wayfinding</t>
  </si>
  <si>
    <t>Can you show me a campus map?</t>
  </si>
  <si>
    <t>Parking plan; campus map; guest parking rules; accessibility map</t>
  </si>
  <si>
    <t>Open map; show directions; provide guest parking instructions; route to host team</t>
  </si>
  <si>
    <t>How do I find the auditorium/worship center?</t>
  </si>
  <si>
    <t>How do I get from parking to the main entrance?</t>
  </si>
  <si>
    <t>Is there guest parking and how is it marked?</t>
  </si>
  <si>
    <t>Is there handicap parking close to the entrance?</t>
  </si>
  <si>
    <t>Where do I go if I’m running late?</t>
  </si>
  <si>
    <t>Where do I park as a first-time visitor?</t>
  </si>
  <si>
    <t>Where is the information/guest desk?</t>
  </si>
  <si>
    <t>Plan a Visit Basics</t>
  </si>
  <si>
    <t>Do you have multiple service styles or venues?</t>
  </si>
  <si>
    <t>Service times; campus location; guest FAQs; service format details</t>
  </si>
  <si>
    <t>Open plan-a-visit page; add to calendar; start guest pre-check-in (if available)</t>
  </si>
  <si>
    <t>How early should I arrive?</t>
  </si>
  <si>
    <t>How long is the service?</t>
  </si>
  <si>
    <t>Is there reserved seating for guests?</t>
  </si>
  <si>
    <t>What should I wear?</t>
  </si>
  <si>
    <t>What time are services this weekend?</t>
  </si>
  <si>
    <t>Where is your campus located?</t>
  </si>
  <si>
    <t>Which entrance should I use as a first-time guest?</t>
  </si>
  <si>
    <t>Students &amp; Young Adults</t>
  </si>
  <si>
    <t>Can my student bring friends?</t>
  </si>
  <si>
    <t>Student/YA ministry pages; meeting times; contact info</t>
  </si>
  <si>
    <t>Open student/YA info; send contact form; invite to next gathering</t>
  </si>
  <si>
    <t>Do you have a student ministry and when does it meet?</t>
  </si>
  <si>
    <t>How do I get connected in student ministry?</t>
  </si>
  <si>
    <t>Is there a young adults group or gathering?</t>
  </si>
  <si>
    <t>Where do teenagers go on Sundays?</t>
  </si>
  <si>
    <t>Who can I talk to about student programs?</t>
  </si>
  <si>
    <t>Care &amp; Prayer</t>
  </si>
  <si>
    <t>Can I talk to a pastor?</t>
  </si>
  <si>
    <t>Care pathways; prayer request process; response SLAs; confidentiality policy</t>
  </si>
  <si>
    <t>Submit prayer request; submit care intake; request pastoral meeting; handoff to care team</t>
  </si>
  <si>
    <t>Can someone pray with me?</t>
  </si>
  <si>
    <t>How do I get help for a friend?</t>
  </si>
  <si>
    <t>How do I submit a prayer request confidentially?</t>
  </si>
  <si>
    <t>How quickly will someone respond?</t>
  </si>
  <si>
    <t>I need help—what support is available?</t>
  </si>
  <si>
    <t>I’m dealing with addiction / marriage issues / grief—what do I do?</t>
  </si>
  <si>
    <t>Connection &amp; Belonging</t>
  </si>
  <si>
    <t>Can I try a group before committing?</t>
  </si>
  <si>
    <t>Group directory; membership pathway; contact update process</t>
  </si>
  <si>
    <t>Open group finder; submit group interest; start membership steps; update profile</t>
  </si>
  <si>
    <t>Do you have groups near my area?</t>
  </si>
  <si>
    <t>Help me find a group that fits my schedule.</t>
  </si>
  <si>
    <t>How do I contact a group leader?</t>
  </si>
  <si>
    <t>How do I get connected faster?</t>
  </si>
  <si>
    <t>How do I invite a friend into a group?</t>
  </si>
  <si>
    <t>How do I join a small group?</t>
  </si>
  <si>
    <t>How do I update my contact information?</t>
  </si>
  <si>
    <t>What groups are available for men/women/couples?</t>
  </si>
  <si>
    <t>What if I’m new and don’t know anyone?</t>
  </si>
  <si>
    <t>What is the membership process?</t>
  </si>
  <si>
    <t>What’s the difference between a class and a small group?</t>
  </si>
  <si>
    <t>Events &amp; Registration</t>
  </si>
  <si>
    <t>Can I bring a guest?</t>
  </si>
  <si>
    <t>Event calendar; registration system; event policies; childcare availability</t>
  </si>
  <si>
    <t>Start/complete registration; view event details; submit event volunteer interest; contact events admin</t>
  </si>
  <si>
    <t>How do I register for an event?</t>
  </si>
  <si>
    <t>How do I volunteer at an event?</t>
  </si>
  <si>
    <t>I registered—how do I confirm or change my registration?</t>
  </si>
  <si>
    <t>Is childcare available?</t>
  </si>
  <si>
    <t>What events are coming up?</t>
  </si>
  <si>
    <t>What’s the refund/cancellation policy?</t>
  </si>
  <si>
    <t>Where is the event held and what time should I arrive?</t>
  </si>
  <si>
    <t>Giving &amp; Finance Support</t>
  </si>
  <si>
    <t>How do I get my giving statement?</t>
  </si>
  <si>
    <t>Giving FAQs; giving portal; statement retrieval steps; support contacts</t>
  </si>
  <si>
    <t>Open giving portal; set up recurring; retrieve statement; create support ticket</t>
  </si>
  <si>
    <t>How do I set up recurring giving?</t>
  </si>
  <si>
    <t>My payment failed—what do I do?</t>
  </si>
  <si>
    <t>Growth &amp; Discipleship</t>
  </si>
  <si>
    <t>Do you have a Bible study for Romans / identity / prayer / etc.?</t>
  </si>
  <si>
    <t>Pathway catalog; course catalog; discipleship resources library; mentorship framework</t>
  </si>
  <si>
    <t>Recommend next step; enroll in course; open resource link; submit mentor request</t>
  </si>
  <si>
    <t>Do you have resources for fasting / evangelism / service?</t>
  </si>
  <si>
    <t>How can I build a prayer habit?</t>
  </si>
  <si>
    <t>How do I become a leader over time?</t>
  </si>
  <si>
    <t>How do I get a mentor?</t>
  </si>
  <si>
    <t>How do I start scripture memory?</t>
  </si>
  <si>
    <t>Is there a men’s discipleship pathway?</t>
  </si>
  <si>
    <t>What discipleship courses do you recommend for beginners?</t>
  </si>
  <si>
    <t>What’s the pathway to grow spiritually here?</t>
  </si>
  <si>
    <t>Where can I find sermon notes and reading plans?</t>
  </si>
  <si>
    <t>Serving &amp; Volunteering</t>
  </si>
  <si>
    <t>Can I serve with my spouse/friend?</t>
  </si>
  <si>
    <t>Serve opportunities directory; onboarding rules; background check policy; team contacts</t>
  </si>
  <si>
    <t>Submit serve interest; start onboarding; contact coordinator; request schedule change</t>
  </si>
  <si>
    <t>Do I need training or a background check?</t>
  </si>
  <si>
    <t>How do I change my serving frequency?</t>
  </si>
  <si>
    <t>How do I pause serving for a season?</t>
  </si>
  <si>
    <t>How do I start serving?</t>
  </si>
  <si>
    <t>How long is the onboarding process?</t>
  </si>
  <si>
    <t>What are the best serve teams for my availability?</t>
  </si>
  <si>
    <t>What serving roles exist in kids/student/guest/tech?</t>
  </si>
  <si>
    <t>What’s the process after I submit interest?</t>
  </si>
  <si>
    <t>Who do I contact if I have questions about serving?</t>
  </si>
  <si>
    <t>Boundaries, Care &amp; Escalations</t>
  </si>
  <si>
    <t>What are my confidentiality expectations as a volunteer?</t>
  </si>
  <si>
    <t>Care escalation policy; boundaries guidance; crisis scripts; confidentiality rules</t>
  </si>
  <si>
    <t>Use safe script; escalate to care/security; avoid collecting details</t>
  </si>
  <si>
    <t>What do I do if someone shares something very personal or traumatic?</t>
  </si>
  <si>
    <t>What should I do if someone asks me for counseling or medical advice?</t>
  </si>
  <si>
    <t>What should I do if someone mentions domestic violence or abuse?</t>
  </si>
  <si>
    <t>What should I do if someone mentions self-harm?</t>
  </si>
  <si>
    <t>When should I loop in a pastor or care team?</t>
  </si>
  <si>
    <t>Communication &amp; Team Rhythm</t>
  </si>
  <si>
    <t>How do I communicate with my team lead quickly?</t>
  </si>
  <si>
    <t>Team comms channels; pre-service huddle notes; feedback process; recognition policy</t>
  </si>
  <si>
    <t>Open huddle notes; message lead; submit feedback; send recognition</t>
  </si>
  <si>
    <t>How do I recognize another volunteer who did a great job?</t>
  </si>
  <si>
    <t>How do I share feedback or improvement ideas?</t>
  </si>
  <si>
    <t>What’s the plan of the day and any special instructions?</t>
  </si>
  <si>
    <t>What’s the protocol for group texting members/guests?</t>
  </si>
  <si>
    <t>Where do I find the pre-service huddle notes?</t>
  </si>
  <si>
    <t>Completion &amp; Accountability</t>
  </si>
  <si>
    <t>How do I log that I completed my serving shift?</t>
  </si>
  <si>
    <t>Attendance/check-in SOP; incident form; follow-up tagging; close-out checklists</t>
  </si>
  <si>
    <t>Check out; log shift completion; file incident; create follow-up task</t>
  </si>
  <si>
    <t>How do I report attendance for my team?</t>
  </si>
  <si>
    <t>Guest Services &amp; Hospitality</t>
  </si>
  <si>
    <t>How do I escalate to a team lead during a service?</t>
  </si>
  <si>
    <t>Guest services playbook; campus map; escalation matrix; FAQs</t>
  </si>
  <si>
    <t>Provide directions; open map; route to host/lead; log follow-up need</t>
  </si>
  <si>
    <t>How do I greet a first-time guest without being awkward?</t>
  </si>
  <si>
    <t>How do I help a family find kids check-in quickly?</t>
  </si>
  <si>
    <t>What are the standard directions to give for parking and the auditorium?</t>
  </si>
  <si>
    <t>What do I do if a guest is upset or frustrated?</t>
  </si>
  <si>
    <t>What should I do if I don’t know an answer?</t>
  </si>
  <si>
    <t>Kids/Student Safety Basics</t>
  </si>
  <si>
    <t>How do I handle allergies or special needs questions?</t>
  </si>
  <si>
    <t>Child protection policy; kids/student procedures; incident reporting workflow</t>
  </si>
  <si>
    <t>Follow safety protocol; escalate to kids lead; file incident report</t>
  </si>
  <si>
    <t>What are the basic child safety rules for volunteers?</t>
  </si>
  <si>
    <t>What do I do if a child is lost or separated from parents?</t>
  </si>
  <si>
    <t>What do I do if there’s a custody or pickup conflict?</t>
  </si>
  <si>
    <t>What if I suspect abuse or unsafe behavior?</t>
  </si>
  <si>
    <t>Where do I log a child safety incident?</t>
  </si>
  <si>
    <t>Role SOPs &amp; Training</t>
  </si>
  <si>
    <t>Can you summarize the key steps for my role in 60 seconds?</t>
  </si>
  <si>
    <t>Role SOP library; training modules; completion definitions; coaching contacts</t>
  </si>
  <si>
    <t>Open SOP; start training; confirm trained status; request coaching</t>
  </si>
  <si>
    <t>Do I need training before I serve, and how do I complete it?</t>
  </si>
  <si>
    <t>How do I confirm I’m marked as trained?</t>
  </si>
  <si>
    <t>How do I request additional training or coaching?</t>
  </si>
  <si>
    <t>What are the top mistakes to avoid in my role?</t>
  </si>
  <si>
    <t>What do I do if I haven’t been trained but I’m scheduled?</t>
  </si>
  <si>
    <t>What does success look like for my serving role?</t>
  </si>
  <si>
    <t>Where is the SOP for my serving role?</t>
  </si>
  <si>
    <t>Scheduling &amp; Commitments</t>
  </si>
  <si>
    <t>How do I accept or decline an assignment?</t>
  </si>
  <si>
    <t>Volunteer scheduling system; role expectations; check-in locations; team contacts</t>
  </si>
  <si>
    <t>Open schedule; submit request off; request swap; message team lead</t>
  </si>
  <si>
    <t>How do I set my serving frequency preferences?</t>
  </si>
  <si>
    <t>How do I update my availability for future schedules?</t>
  </si>
  <si>
    <t>I can’t serve this week—how do I request a sub or swap?</t>
  </si>
  <si>
    <t>What do I do if I’m running late?</t>
  </si>
  <si>
    <t>What is the expected arrival time for my role?</t>
  </si>
  <si>
    <t>Where do I check in when I arrive?</t>
  </si>
  <si>
    <t>Where do I see my upcoming serving schedule?</t>
  </si>
  <si>
    <t>Service Operations &amp; Troubleshooting</t>
  </si>
  <si>
    <t>How do I report something broken or unsafe?</t>
  </si>
  <si>
    <t>Weekend ops runbook; IT/AV/facilities contacts; escalation matrix</t>
  </si>
  <si>
    <t>Follow runbook; contact support; file facilities/IT ticket; escalate to ops lead</t>
  </si>
  <si>
    <t>What do I do if a printer or label station isn’t working?</t>
  </si>
  <si>
    <t>What do I do if check-in is down or slow?</t>
  </si>
  <si>
    <t>What do I do if the building needs immediate attention (spill/hazard)?</t>
  </si>
  <si>
    <t>What do I do if the room is over capacity?</t>
  </si>
  <si>
    <t>What do I do if we need extra supplies or equipment?</t>
  </si>
  <si>
    <t>Who do I call for AV/tech issues during service?</t>
  </si>
  <si>
    <t>Who do I call for facilities issues during service?</t>
  </si>
  <si>
    <t>Data quality and system operations</t>
  </si>
  <si>
    <t>Audit last month for missing contact info and create cleanup tasks.</t>
  </si>
  <si>
    <t>Data quality report; task templates</t>
  </si>
  <si>
    <t>Generate list; create tasks; assign</t>
  </si>
  <si>
    <t>Create a change request ticket for this configuration update.</t>
  </si>
  <si>
    <t>Change request template; approvers list</t>
  </si>
  <si>
    <t>Create ticket; route for approval</t>
  </si>
  <si>
    <t>Define our lifecycle stages and what triggers each.</t>
  </si>
  <si>
    <t>Lifecycle dictionary; workflow triggers</t>
  </si>
  <si>
    <t>Explain; link to definitions; training</t>
  </si>
  <si>
    <t>How do we ensure kids check-in data is reliable?</t>
  </si>
  <si>
    <t>Kids check-in SOP; configuration standards</t>
  </si>
  <si>
    <t>Explain controls; propose audit</t>
  </si>
  <si>
    <t>How do we request a workflow change?</t>
  </si>
  <si>
    <t>Change control SOP; request form</t>
  </si>
  <si>
    <t>Open SOP; create change request</t>
  </si>
  <si>
    <t>What reports are ‘official’ vs ad-hoc?</t>
  </si>
  <si>
    <t>Report catalog; governance policy</t>
  </si>
  <si>
    <t>List official reports; link to catalog</t>
  </si>
  <si>
    <t>What’s our merge procedure and who is authorized?</t>
  </si>
  <si>
    <t>Merge policy; RBAC roles</t>
  </si>
  <si>
    <t>Provide procedure; verify permissions; create ticket</t>
  </si>
  <si>
    <t>Which fields are required for accurate follow-up reporting?</t>
  </si>
  <si>
    <t>Report definitions; required fields list</t>
  </si>
  <si>
    <t>Provide checklist; audit report</t>
  </si>
  <si>
    <t>Why do the dashboard numbers not match the weekly report?</t>
  </si>
  <si>
    <t>KPI definitions; ETL timing; report logic</t>
  </si>
  <si>
    <t>Run reconciliation; identify definition mismatch; ticket</t>
  </si>
  <si>
    <t>Why do we have duplicates for this household?</t>
  </si>
  <si>
    <t>Duplicate rules; data entry SOP</t>
  </si>
  <si>
    <t>Explain; propose merge steps; route to authorized admin</t>
  </si>
  <si>
    <t>Events, registrations, and communications</t>
  </si>
  <si>
    <t>Create a post-event follow-up task list.</t>
  </si>
  <si>
    <t>Task templates; event type playbook</t>
  </si>
  <si>
    <t>Create tasks; assign; due dates</t>
  </si>
  <si>
    <t>Draft a ‘thanks for attending’ + next step message.</t>
  </si>
  <si>
    <t>Comms templates; segmentation rules</t>
  </si>
  <si>
    <t>Generate draft; schedule (if allowed)</t>
  </si>
  <si>
    <t>Draft weekend announcement copy for this event (slide/email/SMS).</t>
  </si>
  <si>
    <t>Brand voice; comms templates; event details</t>
  </si>
  <si>
    <t>Generate drafts; route to comms owner</t>
  </si>
  <si>
    <t>Generate a one-page briefing for hosts about this weekend.</t>
  </si>
  <si>
    <t>Weekend runbook; announcements; campus notes</t>
  </si>
  <si>
    <t>Generate briefing; distribute draft</t>
  </si>
  <si>
    <t>How do we handle refunds/cancellations?</t>
  </si>
  <si>
    <t>Refund policy; event terms</t>
  </si>
  <si>
    <t>Explain policy; route to events admin</t>
  </si>
  <si>
    <t>What are the next key events and their registration status?</t>
  </si>
  <si>
    <t>Event calendar; registration counts</t>
  </si>
  <si>
    <t>Generate event status summary; flag risks</t>
  </si>
  <si>
    <t>What’s the standard cadence for promoting serving opportunities?</t>
  </si>
  <si>
    <t>Serve recruitment playbook; comms calendar</t>
  </si>
  <si>
    <t>Provide cadence; propose next sends</t>
  </si>
  <si>
    <t>What’s the standard event workflow (create → promote → follow-up)?</t>
  </si>
  <si>
    <t>Event SOP; timelines; owners</t>
  </si>
  <si>
    <t>Open SOP; create task plan</t>
  </si>
  <si>
    <t>Who registered but didn’t show?</t>
  </si>
  <si>
    <t>Registration + attendance reconciliation</t>
  </si>
  <si>
    <t>Run report; create follow-up tasks</t>
  </si>
  <si>
    <t>Write a volunteer huddle script for this weekend.</t>
  </si>
  <si>
    <t>Runbook; team emphasis; scripts</t>
  </si>
  <si>
    <t>Generate script; share with leads</t>
  </si>
  <si>
    <t>Intake, routing, and follow-up</t>
  </si>
  <si>
    <t>Create tasks for the next-step team for these records.</t>
  </si>
  <si>
    <t>Task templates; team roster; ownership rules</t>
  </si>
  <si>
    <t>Create tasks; assign; set due dates</t>
  </si>
  <si>
    <t>Draft a 3-touch follow-up sequence for families with kids.</t>
  </si>
  <si>
    <t>Comms templates; brand voice; kids ministry next steps</t>
  </si>
  <si>
    <t>Generate drafts; route to comms owner; schedule sends (if allowed)</t>
  </si>
  <si>
    <t>Draft the membership class invite message.</t>
  </si>
  <si>
    <t>Comms templates; membership calendar</t>
  </si>
  <si>
    <t>Draft email/SMS; route for approval; schedule</t>
  </si>
  <si>
    <t>How do we handle a prayer request that needs confidentiality?</t>
  </si>
  <si>
    <t>Prayer/care policy; form options; access rules</t>
  </si>
  <si>
    <t>Provide secure intake path; assign; confirm confidentiality flag</t>
  </si>
  <si>
    <t>Log a pastoral care request and route to the right team.</t>
  </si>
  <si>
    <t>Care intake SOP; routing matrix; confidentiality rules</t>
  </si>
  <si>
    <t>Create care intake; assign care lead; restrict visibility</t>
  </si>
  <si>
    <t>Show me all new guests from last weekend and their current follow-up status.</t>
  </si>
  <si>
    <t>New guest report; connection request statuses; attendance</t>
  </si>
  <si>
    <t>Run report; export to queue; assign owners</t>
  </si>
  <si>
    <t>Show me all ‘interested in baptism’ leads and their stage.</t>
  </si>
  <si>
    <t>Baptism connection type; stage definitions</t>
  </si>
  <si>
    <t>Run report; assign follow-up; invite to class</t>
  </si>
  <si>
    <t>What counts as ‘follow-up complete’?</t>
  </si>
  <si>
    <t>KPI/data dictionary; workflow completion criteria</t>
  </si>
  <si>
    <t>Explain definition; show fields/statuses; audit checklist</t>
  </si>
  <si>
    <t>What’s our standard first-time guest follow-up workflow?</t>
  </si>
  <si>
    <t>Follow-up SOP; lifecycle definitions; workflow diagrams</t>
  </si>
  <si>
    <t>Open SOP; create/assign follow-up tasks; link to workflow</t>
  </si>
  <si>
    <t>What’s the escalation path if a guest is angry or disruptive?</t>
  </si>
  <si>
    <t>Security/Ops escalation matrix; de-escalation scripts</t>
  </si>
  <si>
    <t>Provide script; alert security/ops; log incident if needed</t>
  </si>
  <si>
    <t>What’s the next best step for this guest profile?</t>
  </si>
  <si>
    <t>Ruleset for recommendations; pathway map</t>
  </si>
  <si>
    <t>Recommend next step; create task; send approved message draft</t>
  </si>
  <si>
    <t>What’s the workflow for membership onboarding?</t>
  </si>
  <si>
    <t>Membership SOP; class calendar; workflow diagram</t>
  </si>
  <si>
    <t>Open SOP; register member; create onboarding tasks</t>
  </si>
  <si>
    <t>Which guest follow-ups are overdue and who owns them?</t>
  </si>
  <si>
    <t>Task/connection queue; SLA definitions</t>
  </si>
  <si>
    <t>Generate overdue list; notify owners; create escalation tasks</t>
  </si>
  <si>
    <t>Why did this record not enter the follow-up workflow?</t>
  </si>
  <si>
    <t>Workflow rules; field requirements; audit logs</t>
  </si>
  <si>
    <t>Diagnose missing fields; create fix task; escalate to admin</t>
  </si>
  <si>
    <t>Leadership reporting and insights</t>
  </si>
  <si>
    <t>Create an executive summary for leadership from this week’s metrics.</t>
  </si>
  <si>
    <t>Weekly KPI pack; narrative template</t>
  </si>
  <si>
    <t>Generate summary; distribute draft</t>
  </si>
  <si>
    <t>Give me attendance trends by service for the last 8 weeks.</t>
  </si>
  <si>
    <t>Attendance datasets; reporting catalog</t>
  </si>
  <si>
    <t>Generate trend summary; link to dashboard</t>
  </si>
  <si>
    <t>Summarize top recurring friction points from staff + volunteer questions.</t>
  </si>
  <si>
    <t>AI telemetry taxonomy; helpdesk tags</t>
  </si>
  <si>
    <t>Summarize; recommend KB updates</t>
  </si>
  <si>
    <t>What is the visitor funnel conversion rate?</t>
  </si>
  <si>
    <t>Funnel KPI definitions; stage data</t>
  </si>
  <si>
    <t>Compute funnel; highlight drop-offs</t>
  </si>
  <si>
    <t>Where are we losing people in the assimilation process?</t>
  </si>
  <si>
    <t>Funnel stages; task outcomes; group join</t>
  </si>
  <si>
    <t>Analyze leakage; propose fixes</t>
  </si>
  <si>
    <t>Which ministries generate the most ‘next steps’ actions?</t>
  </si>
  <si>
    <t>Task/connection counts by ministry</t>
  </si>
  <si>
    <t>Rank ministries; show trends</t>
  </si>
  <si>
    <t>Volunteer ops and scheduling support</t>
  </si>
  <si>
    <t>Create onboarding tasks for these new volunteers.</t>
  </si>
  <si>
    <t>Task templates; role requirements</t>
  </si>
  <si>
    <t>Create tasks; assign leads; set due dates</t>
  </si>
  <si>
    <t>Draft a message to recruit volunteers for kids check-in.</t>
  </si>
  <si>
    <t>Recruiting templates; serve opportunities list</t>
  </si>
  <si>
    <t>Draft; route for approval; publish</t>
  </si>
  <si>
    <t>How do we handle a volunteer incident report?</t>
  </si>
  <si>
    <t>Incident policy; workflow forms</t>
  </si>
  <si>
    <t>Create incident log; route to security/ops; follow SOP</t>
  </si>
  <si>
    <t>How do we record attendance for serving?</t>
  </si>
  <si>
    <t>Check-in/attendance SOP; scheduling settings</t>
  </si>
  <si>
    <t>Explain steps; troubleshoot; link to admin</t>
  </si>
  <si>
    <t>Summarize volunteer satisfaction feedback from last month.</t>
  </si>
  <si>
    <t>Survey results; feedback forms</t>
  </si>
  <si>
    <t>Summarize; identify themes; propose improvements</t>
  </si>
  <si>
    <t>What does ‘trained’ mean in our system?</t>
  </si>
  <si>
    <t>Training completion definitions; data dictionary</t>
  </si>
  <si>
    <t>Explain definition; show fields; audit</t>
  </si>
  <si>
    <t>What’s our volunteer onboarding pathway?</t>
  </si>
  <si>
    <t>Onboarding SOP; training modules; background check policy</t>
  </si>
  <si>
    <t>Open pathway; start onboarding; assign tasks</t>
  </si>
  <si>
    <t>Which teams are understaffed for the next 4 weeks?</t>
  </si>
  <si>
    <t>Scheduling rosters; coverage targets</t>
  </si>
  <si>
    <t>Generate coverage report; notify coordinators</t>
  </si>
  <si>
    <t>Who no-showed last month and what’s our follow-up?</t>
  </si>
  <si>
    <t>Attendance/check-in; no-show policy</t>
  </si>
  <si>
    <t>Run report; create follow-up tasks; apply coaching workflow</t>
  </si>
  <si>
    <t>Why isn’t the schedule syncing/reflecting correctly?</t>
  </si>
  <si>
    <t>Scheduling config; integration logs</t>
  </si>
  <si>
    <t>Run diagnostics; escalate to systems; create ticket</t>
  </si>
  <si>
    <t>Preparing for Each Ministry's Perspectives</t>
  </si>
  <si>
    <t>Layer A — Universal Core (one time, applies everywhere)</t>
  </si>
  <si>
    <t>This is your “AI Operating System” that never changes:</t>
  </si>
  <si>
    <t>Facing Groups definitions (Visitor / Member / Volunteer / Staff)</t>
  </si>
  <si>
    <t>Escalation decision trees (member-facing simple + staff-facing full)</t>
  </si>
  <si>
    <t>Governance minimums (privacy, RBAC, no medical/legal advice, logging)</t>
  </si>
  <si>
    <t>KPI framework (adoption, self-service, handoffs, fallbacks, safety escalations)</t>
  </si>
  <si>
    <t>Telemetry/event taxonomy</t>
  </si>
  <si>
    <t>What “Done” means (documentation + measurable impact)</t>
  </si>
  <si>
    <t>Outcome: Every ministry stops re-litigating AI basics.</t>
  </si>
  <si>
    <t>Layer B — Ministry Overlay (repeatable one-pager per ministry)</t>
  </si>
  <si>
    <t>Each ministry gets the same template, filled with their specifics.</t>
  </si>
  <si>
    <t>Outcome: They immediately see AI through their lens.</t>
  </si>
  <si>
    <t>Ministry Outcome Goal (what winning means)</t>
  </si>
  <si>
    <t>Top 5 Member Questions (highest volume)</t>
  </si>
  <si>
    <t>Top 5 Visitor Questions (highest anxiety / friction)</t>
  </si>
  <si>
    <t>Top 5 Volunteer Questions (execution + boundaries)</t>
  </si>
  <si>
    <t>Top 5 Staff Questions (ops + reporting)</t>
  </si>
  <si>
    <t>Top Actions AI can take (3–5 only)</t>
  </si>
  <si>
    <t>Escalation Hotspots (what triggers escalation in this ministry)</t>
  </si>
  <si>
    <t>KPI Trio (3 KPIs that prove impact)</t>
  </si>
  <si>
    <t>The “8-Box Ministry AI Card” (best balance of detail + readability)</t>
  </si>
  <si>
    <t>Cancer Care Ministry AI Card</t>
  </si>
  <si>
    <t>“I was diagnosed—how can you help?”</t>
  </si>
  <si>
    <t>“Can I talk to someone today?”</t>
  </si>
  <si>
    <t>“Is this confidential?”</t>
  </si>
  <si>
    <t>“Do you offer meals/rides?”</t>
  </si>
  <si>
    <t>“Can someone pray with me now?”</t>
  </si>
  <si>
    <t>“How do I request a care coordinator?”</t>
  </si>
  <si>
    <t>“Support group options?”</t>
  </si>
  <si>
    <t>“Caregiver support?”</t>
  </si>
  <si>
    <t>“How do I get a hospital visit?”</t>
  </si>
  <si>
    <t>“How fast will someone respond?”</t>
  </si>
  <si>
    <t>“How do I handle boundaries/confidentiality?”</t>
  </si>
  <si>
    <t>“What if they ask medical advice?”</t>
  </si>
  <si>
    <t>“How do I log meals/rides completed?”</t>
  </si>
  <si>
    <t>“What if they seem unsafe?”</t>
  </si>
  <si>
    <t>“How do I escalate concerns?”</t>
  </si>
  <si>
    <t>“What intakes are overdue?”</t>
  </si>
  <si>
    <t>“Assign care coordinator/prayer support”</t>
  </si>
  <si>
    <t>“Volunteer coverage gaps”</t>
  </si>
  <si>
    <t>“Monthly impact summary (aggregate)”</t>
  </si>
  <si>
    <t>“Confidentiality tagging compliance”</t>
  </si>
  <si>
    <t>Create care intake (minimal fields)</t>
  </si>
  <si>
    <t>Route to care lead by category + urgency</t>
  </si>
  <si>
    <t>Trigger volunteer task bundle (meals/rides/prayer)</t>
  </si>
  <si>
    <t xml:space="preserve">Ministry </t>
  </si>
  <si>
    <t>Outcome Goal</t>
  </si>
  <si>
    <t>Top 5 Member Questions</t>
  </si>
  <si>
    <t>Top 5 Visitor Questions</t>
  </si>
  <si>
    <t>Top 5 Volunteer Questions</t>
  </si>
  <si>
    <t>Top 5 Staff Questions</t>
  </si>
  <si>
    <t>Escalation Hotspots</t>
  </si>
  <si>
    <t>KPI Trio</t>
  </si>
  <si>
    <t>Faster care connection, consistent follow-through, safe handling of sensitive needs</t>
  </si>
  <si>
    <t>Fear, Depression, Awareness,  medical emergency, privacy violations</t>
  </si>
  <si>
    <t xml:space="preserve"> time-to-first-touch, care plan task completion rate, escalation accuracy (sampled)</t>
  </si>
  <si>
    <t>Men move from “interested” → “connected” → “growing” → “serving” → “leading”</t>
  </si>
  <si>
    <t>Men's Discipleship AI Card</t>
  </si>
  <si>
    <t>“What is men’s discipleship?”</t>
  </si>
  <si>
    <t>“Do I have to talk?”</t>
  </si>
  <si>
    <t>“How do I start if I’m new to faith?”</t>
  </si>
  <si>
    <t>“Is there something for my schedule?”</t>
  </si>
  <si>
    <t>“Can I bring a friend?”</t>
  </si>
  <si>
    <t>“Help me find the right group”</t>
  </si>
  <si>
    <t>“What course should I start with?”</t>
  </si>
  <si>
    <t>“How do I get accountability?”</t>
  </si>
  <si>
    <t>“How do I get a mentor?”</t>
  </si>
  <si>
    <t>“How do I build habits (prayer/Scripture)?”</t>
  </si>
  <si>
    <t>“Give me tonight’s meeting plan”</t>
  </si>
  <si>
    <t>“How to handle dominating talkers/silence”</t>
  </si>
  <si>
    <t>“Boundaries on confession/counseling”</t>
  </si>
  <si>
    <t>“How do I raise an apprentice leader?”</t>
  </si>
  <si>
    <t>“How do I follow up on drop-offs?”</t>
  </si>
  <si>
    <t>“Where are men stuck in the pathway?”</t>
  </si>
  <si>
    <t>“Which groups are declining?”</t>
  </si>
  <si>
    <t>“Leader pipeline: apprentices identified?”</t>
  </si>
  <si>
    <t>“Drop-off recovery list”</t>
  </si>
  <si>
    <t>“Impact report for leadership”</t>
  </si>
  <si>
    <t>Group finder + “join” interest + follow-up nudges (consent)</t>
  </si>
  <si>
    <t>Leader session builder from approved curriculum</t>
  </si>
  <si>
    <t>Drop-off detection + create follow-up tasks</t>
  </si>
  <si>
    <t>Top AI Actions (MVP)</t>
  </si>
  <si>
    <t>Struggling, Desire Growth, Isolation, self-harm ideation, abuse, addiction crisis, marriage crisis</t>
  </si>
  <si>
    <t>group join conversion, 6-week retention, apprentice leader coverage</t>
  </si>
  <si>
    <t>Examples</t>
  </si>
  <si>
    <t>Adult Small Groups AI Card</t>
  </si>
  <si>
    <t>“What are small groups and why join?”</t>
  </si>
  <si>
    <t>“How do I find a group near me?”</t>
  </si>
  <si>
    <t>“Can I try before committing?”</t>
  </si>
  <si>
    <t>“What if I don’t know anyone?”</t>
  </si>
  <si>
    <t>“Do you have groups by life stage?”</t>
  </si>
  <si>
    <t>“Which group fits my schedule?”</t>
  </si>
  <si>
    <t>“How do I switch groups?”</t>
  </si>
  <si>
    <t>“What do groups study?”</t>
  </si>
  <si>
    <t>“Can my spouse and I join together?”</t>
  </si>
  <si>
    <t>“How do I host/start a group?”</t>
  </si>
  <si>
    <t>“Give me a meeting plan for tonight”</t>
  </si>
  <si>
    <t>“How do I handle conflict?”</t>
  </si>
  <si>
    <t>“How do I engage quiet people?”</t>
  </si>
  <si>
    <t>“What do I do if someone needs care?”</t>
  </si>
  <si>
    <t>“How do I track attendance + follow up?”</t>
  </si>
  <si>
    <t>“Group capacity: open seats by campus/area”</t>
  </si>
  <si>
    <t>“Groups with attendance decline”</t>
  </si>
  <si>
    <t>“Leader pipeline: new leaders needed where?”</t>
  </si>
  <si>
    <t>“Which groups need coaching?”</t>
  </si>
  <si>
    <t>“How many people are ‘unplaced’ after interest?”</t>
  </si>
  <si>
    <t>Group matching (filters + recommendations)</t>
  </si>
  <si>
    <t>Interest → placement workflow (connection request + assignment)</t>
  </si>
  <si>
    <t>Leader enablement pack (agenda + discussion questions + follow-up prompts)</t>
  </si>
  <si>
    <t>Every adult can find a group, join quickly, and stay engaged.</t>
  </si>
  <si>
    <t>Care disclosures, conflict escalation, privacy handling</t>
  </si>
  <si>
    <t>Interest→placement time, 8-week retention, capacity utilization (% filled seats)</t>
  </si>
  <si>
    <t>Student Ministry AI Card</t>
  </si>
  <si>
    <t>“Where do students go?”</t>
  </si>
  <si>
    <t>“How does check-in work?”</t>
  </si>
  <si>
    <t>“Safety/security policies?”</t>
  </si>
  <si>
    <t>“Who do I contact?”</t>
  </si>
  <si>
    <t>“What nights do you meet?”</t>
  </si>
  <si>
    <t>“How do I join a small group?”</t>
  </si>
  <si>
    <t>“How do I get updates?”</t>
  </si>
  <si>
    <t>“How do I register for camp/retreat?”</t>
  </si>
  <si>
    <t>“How do I serve as a student?”</t>
  </si>
  <si>
    <t>“How do I talk to a leader/pastor?”</t>
  </si>
  <si>
    <t>“Child protection rules”</t>
  </si>
  <si>
    <t>“Custody/pickup conflict steps”</t>
  </si>
  <si>
    <t>“Incident reporting”</t>
  </si>
  <si>
    <t>“How to handle disclosures”</t>
  </si>
  <si>
    <t>“Where do I see schedule + check-in?”</t>
  </si>
  <si>
    <t>“Volunteer coverage + training compliance”</t>
  </si>
  <si>
    <t>“Incident trend summary”</t>
  </si>
  <si>
    <t>“Student engagement trends”</t>
  </si>
  <si>
    <t>“Communication list rules (opt-ins)”</t>
  </si>
  <si>
    <t>“Who is missing from check-in data?”</t>
  </si>
  <si>
    <t>Parent/student “where do I go?” routing</t>
  </si>
  <si>
    <t>Event registration helper</t>
  </si>
  <si>
    <t>Volunteer compliance checks (trained/background check status)</t>
  </si>
  <si>
    <t>Clear onboarding for families/students + safe volunteer operations + consistent engagement</t>
  </si>
  <si>
    <t>child safety, abuse disclosure, custody disputes, privacy and data access</t>
  </si>
  <si>
    <t>new student onboarding completion, volunteer compliance rate, incident response SLA</t>
  </si>
  <si>
    <t>Common Example &amp; Expectations Identified</t>
  </si>
  <si>
    <t>Establish baselines by facing group</t>
  </si>
  <si>
    <t>Instrument the AI with a group-aware telemetry model</t>
  </si>
  <si>
    <t>Define the impact KPIs by group (what “winning” looks like)</t>
  </si>
  <si>
    <t>Build the “AI Impact Dashboard” as four lanes</t>
  </si>
  <si>
    <t>Build the Power BI AI Operations Review (per lane, same agenda)</t>
  </si>
  <si>
    <t>Document impact with two artifacts that leadership understands</t>
  </si>
  <si>
    <t>Using a Two-Layer Model: Core + Ministry Overlay</t>
  </si>
  <si>
    <r>
      <rPr>
        <b/>
        <sz val="11"/>
        <color theme="1"/>
        <rFont val="Univers"/>
        <family val="2"/>
      </rPr>
      <t>KPI ID:</t>
    </r>
    <r>
      <rPr>
        <sz val="11"/>
        <color theme="1"/>
        <rFont val="Univers"/>
        <family val="2"/>
      </rPr>
      <t xml:space="preserve"> Used for giovenance and management of KPIs</t>
    </r>
  </si>
  <si>
    <r>
      <rPr>
        <b/>
        <sz val="11"/>
        <color theme="1"/>
        <rFont val="Univers"/>
        <family val="2"/>
      </rPr>
      <t xml:space="preserve">Audience: </t>
    </r>
    <r>
      <rPr>
        <sz val="11"/>
        <color theme="1"/>
        <rFont val="Univers"/>
        <family val="2"/>
      </rPr>
      <t>Visitor / Volunteer / Member / Staff / Cross-cutting</t>
    </r>
  </si>
  <si>
    <r>
      <rPr>
        <b/>
        <sz val="11"/>
        <color theme="1"/>
        <rFont val="Univers"/>
        <family val="2"/>
      </rPr>
      <t>Intent:</t>
    </r>
    <r>
      <rPr>
        <sz val="11"/>
        <color theme="1"/>
        <rFont val="Univers"/>
        <family val="2"/>
      </rPr>
      <t xml:space="preserve"> Why we track it (what decision it informs)</t>
    </r>
  </si>
  <si>
    <r>
      <rPr>
        <b/>
        <sz val="11"/>
        <color theme="1"/>
        <rFont val="Univers"/>
        <family val="2"/>
      </rPr>
      <t>Definition:</t>
    </r>
    <r>
      <rPr>
        <sz val="11"/>
        <color theme="1"/>
        <rFont val="Univers"/>
        <family val="2"/>
      </rPr>
      <t xml:space="preserve"> Plain-English meaning</t>
    </r>
  </si>
  <si>
    <r>
      <rPr>
        <b/>
        <sz val="11"/>
        <color theme="1"/>
        <rFont val="Univers"/>
        <family val="2"/>
      </rPr>
      <t xml:space="preserve">Numerator: </t>
    </r>
    <r>
      <rPr>
        <sz val="11"/>
        <color theme="1"/>
        <rFont val="Univers"/>
        <family val="2"/>
      </rPr>
      <t>What to count</t>
    </r>
  </si>
  <si>
    <r>
      <rPr>
        <b/>
        <sz val="11"/>
        <color theme="1"/>
        <rFont val="Univers"/>
        <family val="2"/>
      </rPr>
      <t>Denominator:</t>
    </r>
    <r>
      <rPr>
        <sz val="11"/>
        <color theme="1"/>
        <rFont val="Univers"/>
        <family val="2"/>
      </rPr>
      <t xml:space="preserve"> What to count</t>
    </r>
  </si>
  <si>
    <r>
      <rPr>
        <b/>
        <sz val="11"/>
        <color theme="1"/>
        <rFont val="Univers"/>
        <family val="2"/>
      </rPr>
      <t>Value Formula:</t>
    </r>
    <r>
      <rPr>
        <sz val="11"/>
        <color theme="1"/>
        <rFont val="Univers"/>
        <family val="2"/>
      </rPr>
      <t xml:space="preserve"> Numerator / Denominator (and any filters)</t>
    </r>
  </si>
  <si>
    <r>
      <rPr>
        <b/>
        <sz val="11"/>
        <color theme="1"/>
        <rFont val="Univers"/>
        <family val="2"/>
      </rPr>
      <t>Instrumentation / Events</t>
    </r>
    <r>
      <rPr>
        <sz val="11"/>
        <color theme="1"/>
        <rFont val="Univers"/>
        <family val="2"/>
      </rPr>
      <t>: events you must log (minimum)</t>
    </r>
  </si>
  <si>
    <r>
      <rPr>
        <b/>
        <sz val="11"/>
        <color theme="1"/>
        <rFont val="Univers"/>
        <family val="2"/>
      </rPr>
      <t>System(s) of record:</t>
    </r>
    <r>
      <rPr>
        <sz val="11"/>
        <color theme="1"/>
        <rFont val="Univers"/>
        <family val="2"/>
      </rPr>
      <t xml:space="preserve"> where the truth lives (AI telemetry, Rock RMS, scheduling system, giving platform, etc.)</t>
    </r>
  </si>
  <si>
    <r>
      <rPr>
        <b/>
        <sz val="11"/>
        <color theme="1"/>
        <rFont val="Univers"/>
        <family val="2"/>
      </rPr>
      <t>Rock Scheduling Notes:</t>
    </r>
    <r>
      <rPr>
        <sz val="11"/>
        <color theme="1"/>
        <rFont val="Univers"/>
        <family val="2"/>
      </rPr>
      <t xml:space="preserve"> If Applicable</t>
    </r>
  </si>
  <si>
    <r>
      <rPr>
        <b/>
        <sz val="11"/>
        <color theme="1"/>
        <rFont val="Univers"/>
        <family val="2"/>
      </rPr>
      <t>Owner:</t>
    </r>
    <r>
      <rPr>
        <sz val="11"/>
        <color theme="1"/>
        <rFont val="Univers"/>
        <family val="2"/>
      </rPr>
      <t xml:space="preserve"> who is accountable for accuracy + action</t>
    </r>
  </si>
  <si>
    <r>
      <rPr>
        <b/>
        <sz val="11"/>
        <color theme="1"/>
        <rFont val="Univers"/>
        <family val="2"/>
      </rPr>
      <t>Refresh cadence</t>
    </r>
    <r>
      <rPr>
        <sz val="11"/>
        <color theme="1"/>
        <rFont val="Univers"/>
        <family val="2"/>
      </rPr>
      <t>: daily / weekly / monthly</t>
    </r>
  </si>
  <si>
    <r>
      <rPr>
        <b/>
        <sz val="11"/>
        <color theme="1"/>
        <rFont val="Univers"/>
        <family val="2"/>
      </rPr>
      <t>Target / Thresholds</t>
    </r>
    <r>
      <rPr>
        <sz val="11"/>
        <color theme="1"/>
        <rFont val="Univers"/>
        <family val="2"/>
      </rPr>
      <t>: suggested Green/Yellow/Red</t>
    </r>
  </si>
  <si>
    <r>
      <rPr>
        <b/>
        <sz val="11"/>
        <color theme="1"/>
        <rFont val="Univers"/>
        <family val="2"/>
      </rPr>
      <t>Doc Links:</t>
    </r>
    <r>
      <rPr>
        <sz val="11"/>
        <color theme="1"/>
        <rFont val="Univers"/>
        <family val="2"/>
      </rPr>
      <t xml:space="preserve"> URLs</t>
    </r>
  </si>
  <si>
    <r>
      <rPr>
        <b/>
        <sz val="11"/>
        <color theme="1"/>
        <rFont val="Univers"/>
        <family val="2"/>
      </rPr>
      <t>Notes / Pitfalls:</t>
    </r>
    <r>
      <rPr>
        <sz val="11"/>
        <color theme="1"/>
        <rFont val="Univers"/>
        <family val="2"/>
      </rPr>
      <t xml:space="preserve"> how it can be misread</t>
    </r>
  </si>
  <si>
    <r>
      <rPr>
        <b/>
        <sz val="11"/>
        <color theme="1"/>
        <rFont val="Univers"/>
        <family val="2"/>
      </rPr>
      <t>Operational leverage:</t>
    </r>
    <r>
      <rPr>
        <sz val="11"/>
        <color theme="1"/>
        <rFont val="Univers"/>
        <family val="2"/>
      </rPr>
      <t xml:space="preserve"> “Do the work with me,” not just “tell me what to do.”
</t>
    </r>
    <r>
      <rPr>
        <b/>
        <sz val="11"/>
        <color theme="1"/>
        <rFont val="Univers"/>
        <family val="2"/>
      </rPr>
      <t>System navigation + workflow support:</t>
    </r>
    <r>
      <rPr>
        <sz val="11"/>
        <color theme="1"/>
        <rFont val="Univers"/>
        <family val="2"/>
      </rPr>
      <t xml:space="preserve"> “How do I do this in Rock RMS?” “What’s the right workflow?”
</t>
    </r>
    <r>
      <rPr>
        <b/>
        <sz val="11"/>
        <color theme="1"/>
        <rFont val="Univers"/>
        <family val="2"/>
      </rPr>
      <t>Decision support:</t>
    </r>
    <r>
      <rPr>
        <sz val="11"/>
        <color theme="1"/>
        <rFont val="Univers"/>
        <family val="2"/>
      </rPr>
      <t xml:space="preserve"> “What’s the best next step for this person?” “Who owns this?”
</t>
    </r>
    <r>
      <rPr>
        <b/>
        <sz val="11"/>
        <color theme="1"/>
        <rFont val="Univers"/>
        <family val="2"/>
      </rPr>
      <t>Data + dashboards:</t>
    </r>
    <r>
      <rPr>
        <sz val="11"/>
        <color theme="1"/>
        <rFont val="Univers"/>
        <family val="2"/>
      </rPr>
      <t xml:space="preserve"> “What changed this week?” “Where are we leaking people/volunteers?”
</t>
    </r>
    <r>
      <rPr>
        <b/>
        <sz val="11"/>
        <color theme="1"/>
        <rFont val="Univers"/>
        <family val="2"/>
      </rPr>
      <t>Policy and consistency enforcement:</t>
    </r>
    <r>
      <rPr>
        <sz val="11"/>
        <color theme="1"/>
        <rFont val="Univers"/>
        <family val="2"/>
      </rPr>
      <t xml:space="preserve"> “What’s the approved way?” “What’s the official stance?”
</t>
    </r>
    <r>
      <rPr>
        <b/>
        <sz val="11"/>
        <color theme="1"/>
        <rFont val="Univers"/>
        <family val="2"/>
      </rPr>
      <t>Comms production at scale:</t>
    </r>
    <r>
      <rPr>
        <sz val="11"/>
        <color theme="1"/>
        <rFont val="Univers"/>
        <family val="2"/>
      </rPr>
      <t xml:space="preserve"> announcements, emails, texts, slide blurbs, leader scripts.</t>
    </r>
  </si>
  <si>
    <r>
      <rPr>
        <b/>
        <sz val="11"/>
        <color theme="1"/>
        <rFont val="Univers"/>
        <family val="2"/>
      </rPr>
      <t>Confidence:</t>
    </r>
    <r>
      <rPr>
        <sz val="11"/>
        <color theme="1"/>
        <rFont val="Univers"/>
        <family val="2"/>
      </rPr>
      <t xml:space="preserve"> “Will I be awkward here?”
</t>
    </r>
    <r>
      <rPr>
        <b/>
        <sz val="11"/>
        <color theme="1"/>
        <rFont val="Univers"/>
        <family val="2"/>
      </rPr>
      <t xml:space="preserve">Wayfinding: </t>
    </r>
    <r>
      <rPr>
        <sz val="11"/>
        <color theme="1"/>
        <rFont val="Univers"/>
        <family val="2"/>
      </rPr>
      <t xml:space="preserve">“Where do I go, right now?”
</t>
    </r>
    <r>
      <rPr>
        <b/>
        <sz val="11"/>
        <color theme="1"/>
        <rFont val="Univers"/>
        <family val="2"/>
      </rPr>
      <t>Kids safety reassurance:</t>
    </r>
    <r>
      <rPr>
        <sz val="11"/>
        <color theme="1"/>
        <rFont val="Univers"/>
        <family val="2"/>
      </rPr>
      <t xml:space="preserve"> “Will my child be safe? What’s the process?”
</t>
    </r>
    <r>
      <rPr>
        <b/>
        <sz val="11"/>
        <color theme="1"/>
        <rFont val="Univers"/>
        <family val="2"/>
      </rPr>
      <t>What to expect:</t>
    </r>
    <r>
      <rPr>
        <sz val="11"/>
        <color theme="1"/>
        <rFont val="Univers"/>
        <family val="2"/>
      </rPr>
      <t xml:space="preserve"> service length, worship style, what to wear, when to stand/sit.
</t>
    </r>
    <r>
      <rPr>
        <b/>
        <sz val="11"/>
        <color theme="1"/>
        <rFont val="Univers"/>
        <family val="2"/>
      </rPr>
      <t>Social comfort:</t>
    </r>
    <r>
      <rPr>
        <sz val="11"/>
        <color theme="1"/>
        <rFont val="Univers"/>
        <family val="2"/>
      </rPr>
      <t xml:space="preserve"> “How do I attend without being singled out?”
</t>
    </r>
    <r>
      <rPr>
        <b/>
        <sz val="11"/>
        <color theme="1"/>
        <rFont val="Univers"/>
        <family val="2"/>
      </rPr>
      <t>Immediate next steps:</t>
    </r>
    <r>
      <rPr>
        <sz val="11"/>
        <color theme="1"/>
        <rFont val="Univers"/>
        <family val="2"/>
      </rPr>
      <t xml:space="preserve"> “If I like it, what do I do next?</t>
    </r>
  </si>
  <si>
    <r>
      <rPr>
        <b/>
        <sz val="11"/>
        <color theme="1"/>
        <rFont val="Univers"/>
        <family val="2"/>
      </rPr>
      <t>Clarity + confidence:</t>
    </r>
    <r>
      <rPr>
        <sz val="11"/>
        <color theme="1"/>
        <rFont val="Univers"/>
        <family val="2"/>
      </rPr>
      <t xml:space="preserve"> “Tell me exactly what good looks like.”
</t>
    </r>
    <r>
      <rPr>
        <b/>
        <sz val="11"/>
        <color theme="1"/>
        <rFont val="Univers"/>
        <family val="2"/>
      </rPr>
      <t>Micro-training:</t>
    </r>
    <r>
      <rPr>
        <sz val="11"/>
        <color theme="1"/>
        <rFont val="Univers"/>
        <family val="2"/>
      </rPr>
      <t xml:space="preserve"> 3–5 minute role refreshers right before serving.
</t>
    </r>
    <r>
      <rPr>
        <b/>
        <sz val="11"/>
        <color theme="1"/>
        <rFont val="Univers"/>
        <family val="2"/>
      </rPr>
      <t>Scheduling help</t>
    </r>
    <r>
      <rPr>
        <sz val="11"/>
        <color theme="1"/>
        <rFont val="Univers"/>
        <family val="2"/>
      </rPr>
      <t xml:space="preserve">: “Am I on?” “Can I swap?” “What do I do if I’m late?”
</t>
    </r>
    <r>
      <rPr>
        <b/>
        <sz val="11"/>
        <color theme="1"/>
        <rFont val="Univers"/>
        <family val="2"/>
      </rPr>
      <t>Escalation guidance:</t>
    </r>
    <r>
      <rPr>
        <sz val="11"/>
        <color theme="1"/>
        <rFont val="Univers"/>
        <family val="2"/>
      </rPr>
      <t xml:space="preserve"> “What do I do when…?” (kid check-in issue, safety concern, angry attendee)
</t>
    </r>
    <r>
      <rPr>
        <b/>
        <sz val="11"/>
        <color theme="1"/>
        <rFont val="Univers"/>
        <family val="2"/>
      </rPr>
      <t>Culture reinforcement:</t>
    </r>
    <r>
      <rPr>
        <sz val="11"/>
        <color theme="1"/>
        <rFont val="Univers"/>
        <family val="2"/>
      </rPr>
      <t xml:space="preserve"> how we treat people, how we represent the church.</t>
    </r>
  </si>
  <si>
    <r>
      <rPr>
        <b/>
        <sz val="11"/>
        <color theme="1"/>
        <rFont val="Univers"/>
        <family val="2"/>
      </rPr>
      <t>Personalized next steps</t>
    </r>
    <r>
      <rPr>
        <sz val="11"/>
        <color theme="1"/>
        <rFont val="Univers"/>
        <family val="2"/>
      </rPr>
      <t xml:space="preserve"> without feeling “processed.”
</t>
    </r>
    <r>
      <rPr>
        <b/>
        <sz val="11"/>
        <color theme="1"/>
        <rFont val="Univers"/>
        <family val="2"/>
      </rPr>
      <t>Navigation of opportunities:</t>
    </r>
    <r>
      <rPr>
        <sz val="11"/>
        <color theme="1"/>
        <rFont val="Univers"/>
        <family val="2"/>
      </rPr>
      <t xml:space="preserve"> groups, serving, classes, care, giving.
</t>
    </r>
    <r>
      <rPr>
        <b/>
        <sz val="11"/>
        <color theme="1"/>
        <rFont val="Univers"/>
        <family val="2"/>
      </rPr>
      <t>Discipleship enablement:</t>
    </r>
    <r>
      <rPr>
        <sz val="11"/>
        <color theme="1"/>
        <rFont val="Univers"/>
        <family val="2"/>
      </rPr>
      <t xml:space="preserve"> sermon discussion prompts, Bible reading plans, devotionals (if that’s part of your strategy).
</t>
    </r>
    <r>
      <rPr>
        <b/>
        <sz val="11"/>
        <color theme="1"/>
        <rFont val="Univers"/>
        <family val="2"/>
      </rPr>
      <t>Frictionless admin:</t>
    </r>
    <r>
      <rPr>
        <sz val="11"/>
        <color theme="1"/>
        <rFont val="Univers"/>
        <family val="2"/>
      </rPr>
      <t xml:space="preserve"> registrations, calendar, childcare details, giving statements.
</t>
    </r>
    <r>
      <rPr>
        <b/>
        <sz val="11"/>
        <color theme="1"/>
        <rFont val="Univers"/>
        <family val="2"/>
      </rPr>
      <t>Care access:</t>
    </r>
    <r>
      <rPr>
        <sz val="11"/>
        <color theme="1"/>
        <rFont val="Univers"/>
        <family val="2"/>
      </rPr>
      <t xml:space="preserve"> prayer requests, counseling intake, benevolence process.</t>
    </r>
  </si>
  <si>
    <r>
      <rPr>
        <b/>
        <sz val="11"/>
        <color theme="1"/>
        <rFont val="Univers"/>
        <family val="2"/>
      </rPr>
      <t>Role-based access control (RBAC)</t>
    </r>
    <r>
      <rPr>
        <sz val="11"/>
        <color theme="1"/>
        <rFont val="Univers"/>
        <family val="2"/>
      </rPr>
      <t xml:space="preserve"> and “least privilege”
</t>
    </r>
    <r>
      <rPr>
        <b/>
        <sz val="11"/>
        <color theme="1"/>
        <rFont val="Univers"/>
        <family val="2"/>
      </rPr>
      <t>Summarizing</t>
    </r>
    <r>
      <rPr>
        <sz val="11"/>
        <color theme="1"/>
        <rFont val="Univers"/>
        <family val="2"/>
      </rPr>
      <t xml:space="preserve"> queues, notes, follow-ups, tasks
</t>
    </r>
    <r>
      <rPr>
        <b/>
        <sz val="11"/>
        <color theme="1"/>
        <rFont val="Univers"/>
        <family val="2"/>
      </rPr>
      <t>Generating artifacts</t>
    </r>
    <r>
      <rPr>
        <sz val="11"/>
        <color theme="1"/>
        <rFont val="Univers"/>
        <family val="2"/>
      </rPr>
      <t xml:space="preserve"> (messages, call scripts, SOPs)
</t>
    </r>
    <r>
      <rPr>
        <b/>
        <sz val="11"/>
        <color theme="1"/>
        <rFont val="Univers"/>
        <family val="2"/>
      </rPr>
      <t>Governance:</t>
    </r>
    <r>
      <rPr>
        <sz val="11"/>
        <color theme="1"/>
        <rFont val="Univers"/>
        <family val="2"/>
      </rPr>
      <t xml:space="preserve"> tying answers back to approved church docs / policies</t>
    </r>
  </si>
  <si>
    <r>
      <rPr>
        <b/>
        <sz val="11"/>
        <color theme="1"/>
        <rFont val="Univers"/>
        <family val="2"/>
      </rPr>
      <t>Reducing anxiety</t>
    </r>
    <r>
      <rPr>
        <sz val="11"/>
        <color theme="1"/>
        <rFont val="Univers"/>
        <family val="2"/>
      </rPr>
      <t xml:space="preserve">, removing friction, and creating trust
</t>
    </r>
    <r>
      <rPr>
        <b/>
        <sz val="11"/>
        <color theme="1"/>
        <rFont val="Univers"/>
        <family val="2"/>
      </rPr>
      <t>Extreme simplicity</t>
    </r>
    <r>
      <rPr>
        <sz val="11"/>
        <color theme="1"/>
        <rFont val="Univers"/>
        <family val="2"/>
      </rPr>
      <t xml:space="preserve"> (1–2 step answers, no internal jargon)
</t>
    </r>
    <r>
      <rPr>
        <b/>
        <sz val="11"/>
        <color theme="1"/>
        <rFont val="Univers"/>
        <family val="2"/>
      </rPr>
      <t>High empathy, low pressure language</t>
    </r>
    <r>
      <rPr>
        <sz val="11"/>
        <color theme="1"/>
        <rFont val="Univers"/>
        <family val="2"/>
      </rPr>
      <t xml:space="preserve">
</t>
    </r>
    <r>
      <rPr>
        <b/>
        <sz val="11"/>
        <color theme="1"/>
        <rFont val="Univers"/>
        <family val="2"/>
      </rPr>
      <t>Context awareness</t>
    </r>
    <r>
      <rPr>
        <sz val="11"/>
        <color theme="1"/>
        <rFont val="Univers"/>
        <family val="2"/>
      </rPr>
      <t xml:space="preserve">: “today” details (service times, closures, weather contingencies)
</t>
    </r>
    <r>
      <rPr>
        <b/>
        <sz val="11"/>
        <color theme="1"/>
        <rFont val="Univers"/>
        <family val="2"/>
      </rPr>
      <t>Campus map / location-based prompts</t>
    </r>
    <r>
      <rPr>
        <sz val="11"/>
        <color theme="1"/>
        <rFont val="Univers"/>
        <family val="2"/>
      </rPr>
      <t xml:space="preserve"> (if you enable it)
</t>
    </r>
    <r>
      <rPr>
        <b/>
        <sz val="11"/>
        <color theme="1"/>
        <rFont val="Univers"/>
        <family val="2"/>
      </rPr>
      <t>Instant handoff options:</t>
    </r>
    <r>
      <rPr>
        <sz val="11"/>
        <color theme="1"/>
        <rFont val="Univers"/>
        <family val="2"/>
      </rPr>
      <t xml:space="preserve"> “Tap here to talk to a host” / “Text this number”
</t>
    </r>
    <r>
      <rPr>
        <b/>
        <sz val="11"/>
        <color theme="1"/>
        <rFont val="Univers"/>
        <family val="2"/>
      </rPr>
      <t>Trust and safety messaging</t>
    </r>
    <r>
      <rPr>
        <sz val="11"/>
        <color theme="1"/>
        <rFont val="Univers"/>
        <family val="2"/>
      </rPr>
      <t xml:space="preserve"> (kids check-in, security presence, privacy promises)</t>
    </r>
  </si>
  <si>
    <r>
      <rPr>
        <b/>
        <sz val="11"/>
        <color theme="1"/>
        <rFont val="Univers"/>
        <family val="2"/>
      </rPr>
      <t>Supporting the "Why?"</t>
    </r>
    <r>
      <rPr>
        <sz val="11"/>
        <color theme="1"/>
        <rFont val="Univers"/>
        <family val="2"/>
      </rPr>
      <t xml:space="preserve"> Keeping Volunteers engaged
</t>
    </r>
    <r>
      <rPr>
        <b/>
        <sz val="11"/>
        <color theme="1"/>
        <rFont val="Univers"/>
        <family val="2"/>
      </rPr>
      <t>SOP retrieval</t>
    </r>
    <r>
      <rPr>
        <sz val="11"/>
        <color theme="1"/>
        <rFont val="Univers"/>
        <family val="2"/>
      </rPr>
      <t xml:space="preserve"> (role playbooks, quicklists, short videos if you have them)
</t>
    </r>
    <r>
      <rPr>
        <b/>
        <sz val="11"/>
        <color theme="1"/>
        <rFont val="Univers"/>
        <family val="2"/>
      </rPr>
      <t>Just-in-time coaching</t>
    </r>
    <r>
      <rPr>
        <sz val="11"/>
        <color theme="1"/>
        <rFont val="Univers"/>
        <family val="2"/>
      </rPr>
      <t xml:space="preserve"> with “if this → do that” branching
</t>
    </r>
    <r>
      <rPr>
        <b/>
        <sz val="11"/>
        <color theme="1"/>
        <rFont val="Univers"/>
        <family val="2"/>
      </rPr>
      <t>No improvisation on safety/children topics</t>
    </r>
    <r>
      <rPr>
        <sz val="11"/>
        <color theme="1"/>
        <rFont val="Univers"/>
        <family val="2"/>
      </rPr>
      <t xml:space="preserve">: strict scripts + escalation
</t>
    </r>
    <r>
      <rPr>
        <b/>
        <sz val="11"/>
        <color theme="1"/>
        <rFont val="Univers"/>
        <family val="2"/>
      </rPr>
      <t>Simple, friendly language</t>
    </r>
    <r>
      <rPr>
        <sz val="11"/>
        <color theme="1"/>
        <rFont val="Univers"/>
        <family val="2"/>
      </rPr>
      <t xml:space="preserve"> (volunteers have varied skill levels)</t>
    </r>
  </si>
  <si>
    <r>
      <rPr>
        <b/>
        <sz val="11"/>
        <color theme="1"/>
        <rFont val="Univers"/>
        <family val="2"/>
      </rPr>
      <t>Accurate “program directory”</t>
    </r>
    <r>
      <rPr>
        <sz val="11"/>
        <color theme="1"/>
        <rFont val="Univers"/>
        <family val="2"/>
      </rPr>
      <t xml:space="preserve"> and eligibility rules
</t>
    </r>
    <r>
      <rPr>
        <b/>
        <sz val="11"/>
        <color theme="1"/>
        <rFont val="Univers"/>
        <family val="2"/>
      </rPr>
      <t>Warm handoffs</t>
    </r>
    <r>
      <rPr>
        <sz val="11"/>
        <color theme="1"/>
        <rFont val="Univers"/>
        <family val="2"/>
      </rPr>
      <t xml:space="preserve"> to humans (care requests, prayer, pastoral meetings)
</t>
    </r>
    <r>
      <rPr>
        <b/>
        <sz val="11"/>
        <color theme="1"/>
        <rFont val="Univers"/>
        <family val="2"/>
      </rPr>
      <t>Personalization with boundaries</t>
    </r>
    <r>
      <rPr>
        <sz val="11"/>
        <color theme="1"/>
        <rFont val="Univers"/>
        <family val="2"/>
      </rPr>
      <t xml:space="preserve"> (helpful without being creepy)
</t>
    </r>
    <r>
      <rPr>
        <b/>
        <sz val="11"/>
        <color theme="1"/>
        <rFont val="Univers"/>
        <family val="2"/>
      </rPr>
      <t>Clear links and steps</t>
    </r>
    <r>
      <rPr>
        <sz val="11"/>
        <color theme="1"/>
        <rFont val="Univers"/>
        <family val="2"/>
      </rPr>
      <t xml:space="preserve"> (forms, pages, times, locations)</t>
    </r>
  </si>
  <si>
    <r>
      <rPr>
        <b/>
        <sz val="11"/>
        <color theme="1"/>
        <rFont val="Univers"/>
        <family val="2"/>
      </rPr>
      <t>Staff AI</t>
    </r>
    <r>
      <rPr>
        <sz val="11"/>
        <color theme="1"/>
        <rFont val="Univers"/>
        <family val="2"/>
      </rPr>
      <t xml:space="preserve"> is an authenticated assistant that helps church staff execute ministry operations with more speed and consistency—by:
</t>
    </r>
    <r>
      <rPr>
        <b/>
        <sz val="11"/>
        <color theme="1"/>
        <rFont val="Univers"/>
        <family val="2"/>
      </rPr>
      <t>Explaining “how we do it here”</t>
    </r>
    <r>
      <rPr>
        <sz val="11"/>
        <color theme="1"/>
        <rFont val="Univers"/>
        <family val="2"/>
      </rPr>
      <t xml:space="preserve"> (policies, procedures, playbooks)
</t>
    </r>
    <r>
      <rPr>
        <b/>
        <sz val="11"/>
        <color theme="1"/>
        <rFont val="Univers"/>
        <family val="2"/>
      </rPr>
      <t>Operating workflows</t>
    </r>
    <r>
      <rPr>
        <sz val="11"/>
        <color theme="1"/>
        <rFont val="Univers"/>
        <family val="2"/>
      </rPr>
      <t xml:space="preserve"> (create/update requests, route tasks, draft comms, summarize queues)
</t>
    </r>
    <r>
      <rPr>
        <b/>
        <sz val="11"/>
        <color theme="1"/>
        <rFont val="Univers"/>
        <family val="2"/>
      </rPr>
      <t>Surfacing insights</t>
    </r>
    <r>
      <rPr>
        <sz val="11"/>
        <color theme="1"/>
        <rFont val="Univers"/>
        <family val="2"/>
      </rPr>
      <t xml:space="preserve"> (dashboards, trends, risk flags)
</t>
    </r>
    <r>
      <rPr>
        <b/>
        <sz val="11"/>
        <color theme="1"/>
        <rFont val="Univers"/>
        <family val="2"/>
      </rPr>
      <t>Enforcing governance</t>
    </r>
    <r>
      <rPr>
        <sz val="11"/>
        <color theme="1"/>
        <rFont val="Univers"/>
        <family val="2"/>
      </rPr>
      <t xml:space="preserve"> (least-privilege, approved sources, escalation scripts)
Staff AI is not a theological authority or pastoral counselor. It is an operational and systems enablement assistant.</t>
    </r>
  </si>
  <si>
    <r>
      <rPr>
        <b/>
        <sz val="11"/>
        <color theme="1"/>
        <rFont val="Univers"/>
        <family val="2"/>
      </rPr>
      <t>Visitor AI is a public-facing, low-friction assistant that helps a first-time guest confidently navigate:</t>
    </r>
    <r>
      <rPr>
        <sz val="11"/>
        <color theme="1"/>
        <rFont val="Univers"/>
        <family val="2"/>
      </rPr>
      <t xml:space="preserve">
Arriving (parking, entrances, timing)
Kids (check-in, safety, special needs)
Finding their way (where to go now)
What to expect (service format, attire, length)
Next steps (connect card, meet a host, groups)
</t>
    </r>
    <r>
      <rPr>
        <b/>
        <sz val="11"/>
        <color theme="1"/>
        <rFont val="Univers"/>
        <family val="2"/>
      </rPr>
      <t xml:space="preserve">Hard boundary: </t>
    </r>
    <r>
      <rPr>
        <sz val="11"/>
        <color theme="1"/>
        <rFont val="Univers"/>
        <family val="2"/>
      </rPr>
      <t>Visitor AI should behave as if it has no access to private member data, and it should never require login to be useful.</t>
    </r>
  </si>
  <si>
    <r>
      <rPr>
        <b/>
        <sz val="11"/>
        <color theme="1"/>
        <rFont val="Univers"/>
        <family val="2"/>
      </rPr>
      <t>Volunteer AI</t>
    </r>
    <r>
      <rPr>
        <sz val="11"/>
        <color theme="1"/>
        <rFont val="Univers"/>
        <family val="2"/>
      </rPr>
      <t xml:space="preserve"> is a role-aware assistant that helps volunteers:
</t>
    </r>
    <r>
      <rPr>
        <b/>
        <sz val="11"/>
        <color theme="1"/>
        <rFont val="Univers"/>
        <family val="2"/>
      </rPr>
      <t>Know what to do</t>
    </r>
    <r>
      <rPr>
        <sz val="11"/>
        <color theme="1"/>
        <rFont val="Univers"/>
        <family val="2"/>
      </rPr>
      <t xml:space="preserve"> (SOPs, role clarity, “what good looks like”)
</t>
    </r>
    <r>
      <rPr>
        <b/>
        <sz val="11"/>
        <color theme="1"/>
        <rFont val="Univers"/>
        <family val="2"/>
      </rPr>
      <t>Show up ready</t>
    </r>
    <r>
      <rPr>
        <sz val="11"/>
        <color theme="1"/>
        <rFont val="Univers"/>
        <family val="2"/>
      </rPr>
      <t xml:space="preserve"> (just-in-time refreshers, checklists)
</t>
    </r>
    <r>
      <rPr>
        <b/>
        <sz val="11"/>
        <color theme="1"/>
        <rFont val="Univers"/>
        <family val="2"/>
      </rPr>
      <t>Stay coordinated</t>
    </r>
    <r>
      <rPr>
        <sz val="11"/>
        <color theme="1"/>
        <rFont val="Univers"/>
        <family val="2"/>
      </rPr>
      <t xml:space="preserve"> (scheduling, swaps, request off, check-in/out)
</t>
    </r>
    <r>
      <rPr>
        <b/>
        <sz val="11"/>
        <color theme="1"/>
        <rFont val="Univers"/>
        <family val="2"/>
      </rPr>
      <t>Handle exceptions</t>
    </r>
    <r>
      <rPr>
        <sz val="11"/>
        <color theme="1"/>
        <rFont val="Univers"/>
        <family val="2"/>
      </rPr>
      <t xml:space="preserve"> (late arrivals, no-shows, incidents, difficult guests)
</t>
    </r>
    <r>
      <rPr>
        <b/>
        <sz val="11"/>
        <color theme="1"/>
        <rFont val="Univers"/>
        <family val="2"/>
      </rPr>
      <t>Escalate correctly</t>
    </r>
    <r>
      <rPr>
        <sz val="11"/>
        <color theme="1"/>
        <rFont val="Univers"/>
        <family val="2"/>
      </rPr>
      <t xml:space="preserve"> (kids safety, security, medical, pastoral care)
</t>
    </r>
    <r>
      <rPr>
        <b/>
        <sz val="11"/>
        <color theme="1"/>
        <rFont val="Univers"/>
        <family val="2"/>
      </rPr>
      <t>Volunteer AI is not about doctrine or general church FAQs—that’s visitor/member surface area. This is operational excellence + weekend execution.</t>
    </r>
  </si>
  <si>
    <r>
      <rPr>
        <b/>
        <sz val="11"/>
        <color theme="1"/>
        <rFont val="Univers"/>
        <family val="2"/>
      </rPr>
      <t>Member AI</t>
    </r>
    <r>
      <rPr>
        <sz val="11"/>
        <color theme="1"/>
        <rFont val="Univers"/>
        <family val="2"/>
      </rPr>
      <t xml:space="preserve"> is an authenticated (or mixed-mode) assistant that helps attenders and members </t>
    </r>
    <r>
      <rPr>
        <b/>
        <sz val="11"/>
        <color theme="1"/>
        <rFont val="Univers"/>
        <family val="2"/>
      </rPr>
      <t>engage the life of the church</t>
    </r>
    <r>
      <rPr>
        <sz val="11"/>
        <color theme="1"/>
        <rFont val="Univers"/>
        <family val="2"/>
      </rPr>
      <t xml:space="preserve">—without needing to know who to call, where to click, or how Rock is configured.
Member AI is optimized for:
</t>
    </r>
    <r>
      <rPr>
        <b/>
        <sz val="11"/>
        <color theme="1"/>
        <rFont val="Univers"/>
        <family val="2"/>
      </rPr>
      <t xml:space="preserve">Connection &amp; belonging </t>
    </r>
    <r>
      <rPr>
        <sz val="11"/>
        <color theme="1"/>
        <rFont val="Univers"/>
        <family val="2"/>
      </rPr>
      <t xml:space="preserve">(groups, classes, relationships)
</t>
    </r>
    <r>
      <rPr>
        <b/>
        <sz val="11"/>
        <color theme="1"/>
        <rFont val="Univers"/>
        <family val="2"/>
      </rPr>
      <t>Growth &amp; formation</t>
    </r>
    <r>
      <rPr>
        <sz val="11"/>
        <color theme="1"/>
        <rFont val="Univers"/>
        <family val="2"/>
      </rPr>
      <t xml:space="preserve"> (courses, discipleship pathways, resources)
</t>
    </r>
    <r>
      <rPr>
        <b/>
        <sz val="11"/>
        <color theme="1"/>
        <rFont val="Univers"/>
        <family val="2"/>
      </rPr>
      <t>Participation</t>
    </r>
    <r>
      <rPr>
        <sz val="11"/>
        <color theme="1"/>
        <rFont val="Univers"/>
        <family val="2"/>
      </rPr>
      <t xml:space="preserve"> (serving opportunities, events, giving)
</t>
    </r>
    <r>
      <rPr>
        <b/>
        <sz val="11"/>
        <color theme="1"/>
        <rFont val="Univers"/>
        <family val="2"/>
      </rPr>
      <t>Care &amp; prayer</t>
    </r>
    <r>
      <rPr>
        <sz val="11"/>
        <color theme="1"/>
        <rFont val="Univers"/>
        <family val="2"/>
      </rPr>
      <t xml:space="preserve"> (intake, routing, confidentiality-aware support)
</t>
    </r>
    <r>
      <rPr>
        <b/>
        <sz val="11"/>
        <color theme="1"/>
        <rFont val="Univers"/>
        <family val="2"/>
      </rPr>
      <t>Personalized “my next step”</t>
    </r>
    <r>
      <rPr>
        <sz val="11"/>
        <color theme="1"/>
        <rFont val="Univers"/>
        <family val="2"/>
      </rPr>
      <t xml:space="preserve"> (within policy and permissions)
</t>
    </r>
    <r>
      <rPr>
        <b/>
        <sz val="11"/>
        <color theme="1"/>
        <rFont val="Univers"/>
        <family val="2"/>
      </rPr>
      <t xml:space="preserve">Member AI </t>
    </r>
    <r>
      <rPr>
        <sz val="11"/>
        <color theme="1"/>
        <rFont val="Univers"/>
        <family val="2"/>
      </rPr>
      <t xml:space="preserve">is </t>
    </r>
    <r>
      <rPr>
        <b/>
        <i/>
        <u/>
        <sz val="11"/>
        <color theme="1"/>
        <rFont val="Univers"/>
        <family val="2"/>
      </rPr>
      <t>not</t>
    </r>
    <r>
      <rPr>
        <sz val="11"/>
        <color theme="1"/>
        <rFont val="Univers"/>
        <family val="2"/>
      </rPr>
      <t xml:space="preserve"> a replacement for pastors, counseling, or confidential care teams. It routes, clarifies, and enables.</t>
    </r>
  </si>
  <si>
    <r>
      <rPr>
        <b/>
        <sz val="11"/>
        <color theme="1"/>
        <rFont val="Univers"/>
        <family val="2"/>
      </rPr>
      <t xml:space="preserve">Church policies &amp; SOP library </t>
    </r>
    <r>
      <rPr>
        <sz val="11"/>
        <color theme="1"/>
        <rFont val="Univers"/>
        <family val="2"/>
      </rPr>
      <t xml:space="preserve">Guest services, kids safety, security escalation, benevolence/care intake, incident handling
</t>
    </r>
    <r>
      <rPr>
        <b/>
        <sz val="11"/>
        <color theme="1"/>
        <rFont val="Univers"/>
        <family val="2"/>
      </rPr>
      <t xml:space="preserve">Operations runbooks </t>
    </r>
    <r>
      <rPr>
        <sz val="11"/>
        <color theme="1"/>
        <rFont val="Univers"/>
        <family val="2"/>
      </rPr>
      <t xml:space="preserve">Weekend service run-of-show, opening/closing checklists, staffing plan, contingency plans
</t>
    </r>
    <r>
      <rPr>
        <b/>
        <sz val="11"/>
        <color theme="1"/>
        <rFont val="Univers"/>
        <family val="2"/>
      </rPr>
      <t xml:space="preserve">System documentation </t>
    </r>
    <r>
      <rPr>
        <sz val="11"/>
        <color theme="1"/>
        <rFont val="Univers"/>
        <family val="2"/>
      </rPr>
      <t xml:space="preserve">“How we use Rock” (your configuration standards), field definitions, workflow diagrams, report definitions
</t>
    </r>
    <r>
      <rPr>
        <b/>
        <sz val="11"/>
        <color theme="1"/>
        <rFont val="Univers"/>
        <family val="2"/>
      </rPr>
      <t xml:space="preserve">Data definitions dictionary </t>
    </r>
    <r>
      <rPr>
        <sz val="11"/>
        <color theme="1"/>
        <rFont val="Univers"/>
        <family val="2"/>
      </rPr>
      <t xml:space="preserve">What “first-time guest” means, what counts as “follow-up complete,” lifecycle stage definitions
</t>
    </r>
    <r>
      <rPr>
        <b/>
        <sz val="11"/>
        <color theme="1"/>
        <rFont val="Univers"/>
        <family val="2"/>
      </rPr>
      <t xml:space="preserve">Communications templates </t>
    </r>
    <r>
      <rPr>
        <sz val="11"/>
        <color theme="1"/>
        <rFont val="Univers"/>
        <family val="2"/>
      </rPr>
      <t xml:space="preserve">Approved scripts, tone, escalation language, brand voice constraints
</t>
    </r>
    <r>
      <rPr>
        <b/>
        <sz val="11"/>
        <color theme="1"/>
        <rFont val="Univers"/>
        <family val="2"/>
      </rPr>
      <t xml:space="preserve">Dashboards / reporting catalog </t>
    </r>
    <r>
      <rPr>
        <sz val="11"/>
        <color theme="1"/>
        <rFont val="Univers"/>
        <family val="2"/>
      </rPr>
      <t>KPI definitions and where the numbers come from (source-of-truth for each metric)</t>
    </r>
  </si>
  <si>
    <r>
      <rPr>
        <b/>
        <sz val="11"/>
        <color theme="1"/>
        <rFont val="Univers"/>
        <family val="2"/>
      </rPr>
      <t xml:space="preserve">Church Website CMS: </t>
    </r>
    <r>
      <rPr>
        <sz val="11"/>
        <color theme="1"/>
        <rFont val="Univers"/>
        <family val="2"/>
      </rPr>
      <t xml:space="preserve">Service times, locations, ministries, event pages, giving pages, baptism/membership pages, contact pages, “Plan a Visit.”
</t>
    </r>
    <r>
      <rPr>
        <b/>
        <sz val="11"/>
        <color theme="1"/>
        <rFont val="Univers"/>
        <family val="2"/>
      </rPr>
      <t>Operations Runbook</t>
    </r>
    <r>
      <rPr>
        <sz val="11"/>
        <color theme="1"/>
        <rFont val="Univers"/>
        <family val="2"/>
      </rPr>
      <t xml:space="preserve"> (internal but publishable snippets) Parking plan, campus entrances, late-arrival instructions, accessibility info, emergency procedures (public-safe portion), lost &amp; found.
</t>
    </r>
    <r>
      <rPr>
        <b/>
        <sz val="11"/>
        <color theme="1"/>
        <rFont val="Univers"/>
        <family val="2"/>
      </rPr>
      <t>Kids Ministry Playbook</t>
    </r>
    <r>
      <rPr>
        <sz val="11"/>
        <color theme="1"/>
        <rFont val="Univers"/>
        <family val="2"/>
      </rPr>
      <t xml:space="preserve"> (publishable portion) Check-in steps, security approach (non-sensitive), allergy/special needs workflow, where to go.
</t>
    </r>
    <r>
      <rPr>
        <b/>
        <sz val="11"/>
        <color theme="1"/>
        <rFont val="Univers"/>
        <family val="2"/>
      </rPr>
      <t xml:space="preserve">Facilities Directory / Campus Map </t>
    </r>
    <r>
      <rPr>
        <sz val="11"/>
        <color theme="1"/>
        <rFont val="Univers"/>
        <family val="2"/>
      </rPr>
      <t xml:space="preserve">Building names, entrances, room naming conventions, restroom locations, elevators, nursing room.
</t>
    </r>
    <r>
      <rPr>
        <b/>
        <sz val="11"/>
        <color theme="1"/>
        <rFont val="Univers"/>
        <family val="2"/>
      </rPr>
      <t xml:space="preserve">Event registration system pages </t>
    </r>
    <r>
      <rPr>
        <sz val="11"/>
        <color theme="1"/>
        <rFont val="Univers"/>
        <family val="2"/>
      </rPr>
      <t xml:space="preserve">Event details, registration links, cost, childcare, dates/times.
</t>
    </r>
    <r>
      <rPr>
        <b/>
        <sz val="11"/>
        <color theme="1"/>
        <rFont val="Univers"/>
        <family val="2"/>
      </rPr>
      <t>Comms “Weekend Banner” feed</t>
    </r>
    <r>
      <rPr>
        <sz val="11"/>
        <color theme="1"/>
        <rFont val="Univers"/>
        <family val="2"/>
      </rPr>
      <t xml:space="preserve"> (single source updated weekly) Weather closures, special service changes, parking exceptions, construction notes, overflow service plan.</t>
    </r>
  </si>
  <si>
    <r>
      <rPr>
        <b/>
        <sz val="11"/>
        <color theme="1"/>
        <rFont val="Univers"/>
        <family val="2"/>
      </rPr>
      <t xml:space="preserve">Volunteer Role Playbooks / SOPs </t>
    </r>
    <r>
      <rPr>
        <sz val="11"/>
        <color theme="1"/>
        <rFont val="Univers"/>
        <family val="2"/>
      </rPr>
      <t xml:space="preserve">One-page role cards + detailed SOP docs
Host Team, Parking, Ushers, Kids Check-in, Kids Classroom, Security Liaison, Tech/AV, Worship support, Facilities reset, Prayer team, Info desk
</t>
    </r>
    <r>
      <rPr>
        <b/>
        <sz val="11"/>
        <color theme="1"/>
        <rFont val="Univers"/>
        <family val="2"/>
      </rPr>
      <t xml:space="preserve">Serving Schedule System  </t>
    </r>
    <r>
      <rPr>
        <sz val="11"/>
        <color theme="1"/>
        <rFont val="Univers"/>
        <family val="2"/>
      </rPr>
      <t xml:space="preserve">Rock RMS Scheduling
“My schedule,” “team schedule,” “swap rules,” “request off” policies
</t>
    </r>
    <r>
      <rPr>
        <b/>
        <sz val="11"/>
        <color theme="1"/>
        <rFont val="Univers"/>
        <family val="2"/>
      </rPr>
      <t>Weekend Operations Runbook</t>
    </r>
    <r>
      <rPr>
        <sz val="11"/>
        <color theme="1"/>
        <rFont val="Univers"/>
        <family val="2"/>
      </rPr>
      <t xml:space="preserve">
Opening/closing procedures, service timelines, staffing plan, overflow triggers, inclement weather plan
</t>
    </r>
    <r>
      <rPr>
        <b/>
        <sz val="11"/>
        <color theme="1"/>
        <rFont val="Univers"/>
        <family val="2"/>
      </rPr>
      <t>Facilities Directory + Campus Map</t>
    </r>
    <r>
      <rPr>
        <sz val="11"/>
        <color theme="1"/>
        <rFont val="Univers"/>
        <family val="2"/>
      </rPr>
      <t xml:space="preserve">
Room names, entrances, storage locations, first-aid kit locations, AED locations, keys/badges policy
</t>
    </r>
    <r>
      <rPr>
        <b/>
        <sz val="11"/>
        <color theme="1"/>
        <rFont val="Univers"/>
        <family val="2"/>
      </rPr>
      <t>Incident Response Policies</t>
    </r>
    <r>
      <rPr>
        <sz val="11"/>
        <color theme="1"/>
        <rFont val="Univers"/>
        <family val="2"/>
      </rPr>
      <t xml:space="preserve"> (publishable to volunteers)
Security escalation, child protection, medical emergency protocol, lost child protocol
</t>
    </r>
    <r>
      <rPr>
        <b/>
        <sz val="11"/>
        <color theme="1"/>
        <rFont val="Univers"/>
        <family val="2"/>
      </rPr>
      <t>Communications Templates</t>
    </r>
    <r>
      <rPr>
        <sz val="11"/>
        <color theme="1"/>
        <rFont val="Univers"/>
        <family val="2"/>
      </rPr>
      <t xml:space="preserve">
Standard scripts: “How to greet,” “how to de-escalate,” “how to direct to kids check-in,” “how to handle complaints”</t>
    </r>
  </si>
  <si>
    <r>
      <rPr>
        <b/>
        <sz val="11"/>
        <color theme="1"/>
        <rFont val="Univers"/>
        <family val="2"/>
      </rPr>
      <t>Member Pathways Catalog</t>
    </r>
    <r>
      <rPr>
        <sz val="11"/>
        <color theme="1"/>
        <rFont val="Univers"/>
        <family val="2"/>
      </rPr>
      <t xml:space="preserve">
“How to get connected,” group pathways, membership process, serving pathway, discipleship course map
</t>
    </r>
    <r>
      <rPr>
        <b/>
        <sz val="11"/>
        <color theme="1"/>
        <rFont val="Univers"/>
        <family val="2"/>
      </rPr>
      <t>Events &amp; Registrations Catalog</t>
    </r>
    <r>
      <rPr>
        <sz val="11"/>
        <color theme="1"/>
        <rFont val="Univers"/>
        <family val="2"/>
      </rPr>
      <t xml:space="preserve">
event pages, registration rules, refunds/cancellations policy, childcare details
</t>
    </r>
    <r>
      <rPr>
        <b/>
        <sz val="11"/>
        <color theme="1"/>
        <rFont val="Univers"/>
        <family val="2"/>
      </rPr>
      <t>Groups Directory</t>
    </r>
    <r>
      <rPr>
        <sz val="11"/>
        <color theme="1"/>
        <rFont val="Univers"/>
        <family val="2"/>
      </rPr>
      <t xml:space="preserve">
group types, schedules, leaders (public/limited fields), join rules, child/men/women/marriage groups
</t>
    </r>
    <r>
      <rPr>
        <b/>
        <sz val="11"/>
        <color theme="1"/>
        <rFont val="Univers"/>
        <family val="2"/>
      </rPr>
      <t>Serving Opportunities Directory</t>
    </r>
    <r>
      <rPr>
        <sz val="11"/>
        <color theme="1"/>
        <rFont val="Univers"/>
        <family val="2"/>
      </rPr>
      <t xml:space="preserve">
serve teams, onboarding requirements, background checks (where applicable), time expectations
</t>
    </r>
    <r>
      <rPr>
        <b/>
        <sz val="11"/>
        <color theme="1"/>
        <rFont val="Univers"/>
        <family val="2"/>
      </rPr>
      <t>Giving &amp; Finance FAQs</t>
    </r>
    <r>
      <rPr>
        <sz val="11"/>
        <color theme="1"/>
        <rFont val="Univers"/>
        <family val="2"/>
      </rPr>
      <t xml:space="preserve">
giving methods, statement access instructions, support paths (no internal financial data exposure beyond “my giving” if authenticated)
</t>
    </r>
    <r>
      <rPr>
        <b/>
        <sz val="11"/>
        <color theme="1"/>
        <rFont val="Univers"/>
        <family val="2"/>
      </rPr>
      <t>Care &amp; Prayer Pathways</t>
    </r>
    <r>
      <rPr>
        <sz val="11"/>
        <color theme="1"/>
        <rFont val="Univers"/>
        <family val="2"/>
      </rPr>
      <t xml:space="preserve">
prayer request process, care intake process, crisis routing scripts, confidentiality policy (member-facing version)
</t>
    </r>
    <r>
      <rPr>
        <b/>
        <sz val="11"/>
        <color theme="1"/>
        <rFont val="Univers"/>
        <family val="2"/>
      </rPr>
      <t>Facility &amp; Campus Info</t>
    </r>
    <r>
      <rPr>
        <sz val="11"/>
        <color theme="1"/>
        <rFont val="Univers"/>
        <family val="2"/>
      </rPr>
      <t xml:space="preserve">
maps, service times, kids check-in guidance, accessibility</t>
    </r>
  </si>
  <si>
    <r>
      <rPr>
        <b/>
        <sz val="11"/>
        <color theme="1"/>
        <rFont val="Univers"/>
        <family val="2"/>
      </rPr>
      <t>FAQ knowledge base</t>
    </r>
    <r>
      <rPr>
        <sz val="11"/>
        <color theme="1"/>
        <rFont val="Univers"/>
        <family val="2"/>
      </rPr>
      <t xml:space="preserve"> (a curated doc the Church  owns)
The AI should not “invent” policies; it should cite/align to this KB even if it paraphrases.</t>
    </r>
  </si>
  <si>
    <r>
      <rPr>
        <b/>
        <sz val="11"/>
        <color theme="1"/>
        <rFont val="Univers"/>
        <family val="2"/>
      </rPr>
      <t>Discipleship content library</t>
    </r>
    <r>
      <rPr>
        <sz val="11"/>
        <color theme="1"/>
        <rFont val="Univers"/>
        <family val="2"/>
      </rPr>
      <t xml:space="preserve">
approved devotionals, Bible reading plans, course summaries, sermon resources (curated)
</t>
    </r>
    <r>
      <rPr>
        <b/>
        <sz val="11"/>
        <color theme="1"/>
        <rFont val="Univers"/>
        <family val="2"/>
      </rPr>
      <t>FAQ / Knowledge base</t>
    </r>
    <r>
      <rPr>
        <sz val="11"/>
        <color theme="1"/>
        <rFont val="Univers"/>
        <family val="2"/>
      </rPr>
      <t xml:space="preserve">
curated member FAQs with owners and review cadence</t>
    </r>
  </si>
  <si>
    <r>
      <t xml:space="preserve">Each ministry leader owns their </t>
    </r>
    <r>
      <rPr>
        <b/>
        <sz val="11"/>
        <color theme="1"/>
        <rFont val="Univers"/>
        <family val="2"/>
      </rPr>
      <t>role playbooks</t>
    </r>
    <r>
      <rPr>
        <sz val="11"/>
        <color theme="1"/>
        <rFont val="Univers"/>
        <family val="2"/>
      </rPr>
      <t xml:space="preserve"> (Kids director owns kids SOPs, etc.)
Digital ministry team owns </t>
    </r>
    <r>
      <rPr>
        <b/>
        <sz val="11"/>
        <color theme="1"/>
        <rFont val="Univers"/>
        <family val="2"/>
      </rPr>
      <t>KB structure + governance</t>
    </r>
    <r>
      <rPr>
        <sz val="11"/>
        <color theme="1"/>
        <rFont val="Univers"/>
        <family val="2"/>
      </rPr>
      <t xml:space="preserve">
</t>
    </r>
    <r>
      <rPr>
        <b/>
        <sz val="11"/>
        <color theme="1"/>
        <rFont val="Univers"/>
        <family val="2"/>
      </rPr>
      <t>Weekly:</t>
    </r>
    <r>
      <rPr>
        <sz val="11"/>
        <color theme="1"/>
        <rFont val="Univers"/>
        <family val="2"/>
      </rPr>
      <t xml:space="preserve"> service timeline/runbook update
</t>
    </r>
    <r>
      <rPr>
        <b/>
        <sz val="11"/>
        <color theme="1"/>
        <rFont val="Univers"/>
        <family val="2"/>
      </rPr>
      <t>Monthly/Quarterly:</t>
    </r>
    <r>
      <rPr>
        <sz val="11"/>
        <color theme="1"/>
        <rFont val="Univers"/>
        <family val="2"/>
      </rPr>
      <t xml:space="preserve"> SOP review + refresh</t>
    </r>
  </si>
  <si>
    <r>
      <rPr>
        <b/>
        <sz val="11"/>
        <color theme="1"/>
        <rFont val="Univers"/>
        <family val="2"/>
      </rPr>
      <t>Minimum “safety gates” for staff actions</t>
    </r>
    <r>
      <rPr>
        <sz val="11"/>
        <color theme="1"/>
        <rFont val="Univers"/>
        <family val="2"/>
      </rPr>
      <t xml:space="preserve">
Preview-before-write: show what will change before committing
Two-person approval (or admin-only) for high-impact actions:
mass emails/texts
batch updates
permissions changes
workflow configuration changes
Audit trail: who, what, when, which records, which fields</t>
    </r>
  </si>
  <si>
    <r>
      <rPr>
        <b/>
        <sz val="11"/>
        <color theme="1"/>
        <rFont val="Univers"/>
        <family val="2"/>
      </rPr>
      <t>Draft</t>
    </r>
    <r>
      <rPr>
        <sz val="11"/>
        <color theme="1"/>
        <rFont val="Univers"/>
        <family val="2"/>
      </rPr>
      <t xml:space="preserve">
Draft emails, texts, announcements, scripts, training checklists (human sends)</t>
    </r>
  </si>
  <si>
    <r>
      <rPr>
        <b/>
        <sz val="11"/>
        <color theme="1"/>
        <rFont val="Univers"/>
        <family val="2"/>
      </rPr>
      <t>Personal schedule actions</t>
    </r>
    <r>
      <rPr>
        <sz val="11"/>
        <color theme="1"/>
        <rFont val="Univers"/>
        <family val="2"/>
      </rPr>
      <t xml:space="preserve">
Retrieve “My upcoming serves”
Remind arrival time, location, uniform/attire
Provide “tap to open schedule” link</t>
    </r>
  </si>
  <si>
    <r>
      <rPr>
        <b/>
        <sz val="11"/>
        <color theme="1"/>
        <rFont val="Univers"/>
        <family val="2"/>
      </rPr>
      <t>Personalized retrieval (authenticated)</t>
    </r>
    <r>
      <rPr>
        <sz val="11"/>
        <color theme="1"/>
        <rFont val="Univers"/>
        <family val="2"/>
      </rPr>
      <t xml:space="preserve">
“My” registrations, “My” group membership status, “My” serving commitments, “My” giving statement link, “My” next steps checklist</t>
    </r>
  </si>
  <si>
    <r>
      <rPr>
        <b/>
        <sz val="11"/>
        <color theme="1"/>
        <rFont val="Univers"/>
        <family val="2"/>
      </rPr>
      <t>Create</t>
    </r>
    <r>
      <rPr>
        <sz val="11"/>
        <color theme="1"/>
        <rFont val="Univers"/>
        <family val="2"/>
      </rPr>
      <t xml:space="preserve">
Create connection requests, tasks, tickets, follow-up sequences, incident logs (with structured fields)</t>
    </r>
  </si>
  <si>
    <r>
      <t xml:space="preserve">Create a </t>
    </r>
    <r>
      <rPr>
        <b/>
        <sz val="11"/>
        <color theme="1"/>
        <rFont val="Univers"/>
        <family val="2"/>
      </rPr>
      <t>Guest Help Request</t>
    </r>
    <r>
      <rPr>
        <sz val="11"/>
        <color theme="1"/>
        <rFont val="Univers"/>
        <family val="2"/>
      </rPr>
      <t xml:space="preserve"> (Rock connection request or ticket) with visitor-entered info only
Example: “Need wheelchair help at Entrance B”
Trigger </t>
    </r>
    <r>
      <rPr>
        <b/>
        <sz val="11"/>
        <color theme="1"/>
        <rFont val="Univers"/>
        <family val="2"/>
      </rPr>
      <t>Host Alert</t>
    </r>
    <r>
      <rPr>
        <sz val="11"/>
        <color theme="1"/>
        <rFont val="Univers"/>
        <family val="2"/>
      </rPr>
      <t xml:space="preserve"> to a Teams channel or SMS group (minimal data)</t>
    </r>
  </si>
  <si>
    <r>
      <rPr>
        <b/>
        <sz val="11"/>
        <color theme="1"/>
        <rFont val="Univers"/>
        <family val="2"/>
      </rPr>
      <t>Workflow actions (create/update requests)</t>
    </r>
    <r>
      <rPr>
        <sz val="11"/>
        <color theme="1"/>
        <rFont val="Univers"/>
        <family val="2"/>
      </rPr>
      <t xml:space="preserve">
Submit Request Off
Submit Swap Request
Notify Team Lead of late arrival
Log Incident / Issue (CRAID style: Change/Risk/Action/Issue/Decision)
Start Volunteer Check-In (if you have QR/NFC check-in)</t>
    </r>
  </si>
  <si>
    <r>
      <rPr>
        <b/>
        <sz val="11"/>
        <color theme="1"/>
        <rFont val="Univers"/>
        <family val="2"/>
      </rPr>
      <t>Submit requests</t>
    </r>
    <r>
      <rPr>
        <sz val="11"/>
        <color theme="1"/>
        <rFont val="Univers"/>
        <family val="2"/>
      </rPr>
      <t xml:space="preserve">
submit group interest form
submit serve interest form
submit prayer request (confidential option)
submit care intake request
request pastoral meeting (intake / routing)</t>
    </r>
  </si>
  <si>
    <r>
      <rPr>
        <b/>
        <sz val="11"/>
        <color theme="1"/>
        <rFont val="Univers"/>
        <family val="2"/>
      </rPr>
      <t>Update</t>
    </r>
    <r>
      <rPr>
        <sz val="11"/>
        <color theme="1"/>
        <rFont val="Univers"/>
        <family val="2"/>
      </rPr>
      <t xml:space="preserve">
Update statuses, assign owners, move stages, tag records, schedule follow-ups
Must be RBAC-controlled and logged</t>
    </r>
  </si>
  <si>
    <r>
      <rPr>
        <b/>
        <sz val="11"/>
        <color theme="1"/>
        <rFont val="Univers"/>
        <family val="2"/>
      </rPr>
      <t>Transactions</t>
    </r>
    <r>
      <rPr>
        <sz val="11"/>
        <color theme="1"/>
        <rFont val="Univers"/>
        <family val="2"/>
      </rPr>
      <t xml:space="preserve">
event registration start/complete
volunteer onboarding application start (if system supports)
giving flow (redirect to giving platform; do not handle payment data directly)</t>
    </r>
  </si>
  <si>
    <r>
      <rPr>
        <b/>
        <sz val="11"/>
        <color theme="1"/>
        <rFont val="Univers"/>
        <family val="2"/>
      </rPr>
      <t>Notifications &amp; nudges (optional)</t>
    </r>
    <r>
      <rPr>
        <sz val="11"/>
        <color theme="1"/>
        <rFont val="Univers"/>
        <family val="2"/>
      </rPr>
      <t xml:space="preserve">
reminders for events/classes
“you said you wanted to join a group—here are next steps”
(only with explicit consent/preferences)</t>
    </r>
  </si>
  <si>
    <r>
      <rPr>
        <b/>
        <sz val="11"/>
        <color theme="1"/>
        <rFont val="Univers"/>
        <family val="2"/>
      </rPr>
      <t>Queue summarization</t>
    </r>
    <r>
      <rPr>
        <sz val="11"/>
        <color theme="1"/>
        <rFont val="Univers"/>
        <family val="2"/>
      </rPr>
      <t xml:space="preserve"> + prioritization
</t>
    </r>
    <r>
      <rPr>
        <b/>
        <sz val="11"/>
        <color theme="1"/>
        <rFont val="Univers"/>
        <family val="2"/>
      </rPr>
      <t>Create/assign tasks</t>
    </r>
    <r>
      <rPr>
        <sz val="11"/>
        <color theme="1"/>
        <rFont val="Univers"/>
        <family val="2"/>
      </rPr>
      <t xml:space="preserve"> + follow-ups
</t>
    </r>
    <r>
      <rPr>
        <b/>
        <sz val="11"/>
        <color theme="1"/>
        <rFont val="Univers"/>
        <family val="2"/>
      </rPr>
      <t xml:space="preserve">Draft comms </t>
    </r>
    <r>
      <rPr>
        <sz val="11"/>
        <color theme="1"/>
        <rFont val="Univers"/>
        <family val="2"/>
      </rPr>
      <t xml:space="preserve">(human-reviewed)
</t>
    </r>
    <r>
      <rPr>
        <b/>
        <sz val="11"/>
        <color theme="1"/>
        <rFont val="Univers"/>
        <family val="2"/>
      </rPr>
      <t>Run defined reports</t>
    </r>
    <r>
      <rPr>
        <sz val="11"/>
        <color theme="1"/>
        <rFont val="Univers"/>
        <family val="2"/>
      </rPr>
      <t xml:space="preserve"> (not ad-hoc SQL)
</t>
    </r>
    <r>
      <rPr>
        <b/>
        <sz val="11"/>
        <color theme="1"/>
        <rFont val="Univers"/>
        <family val="2"/>
      </rPr>
      <t>Generate “next step”</t>
    </r>
    <r>
      <rPr>
        <sz val="11"/>
        <color theme="1"/>
        <rFont val="Univers"/>
        <family val="2"/>
      </rPr>
      <t xml:space="preserve"> recommendations from pre-approved rules</t>
    </r>
  </si>
  <si>
    <r>
      <rPr>
        <b/>
        <sz val="11"/>
        <color theme="1"/>
        <rFont val="Univers"/>
        <family val="2"/>
      </rPr>
      <t>Smart link launcher</t>
    </r>
    <r>
      <rPr>
        <sz val="11"/>
        <color theme="1"/>
        <rFont val="Univers"/>
        <family val="2"/>
      </rPr>
      <t xml:space="preserve">: Plan a Visit, Connect Card, Kids check-in info, Events
</t>
    </r>
    <r>
      <rPr>
        <b/>
        <sz val="11"/>
        <color theme="1"/>
        <rFont val="Univers"/>
        <family val="2"/>
      </rPr>
      <t>Wayfinding helper:</t>
    </r>
    <r>
      <rPr>
        <sz val="11"/>
        <color theme="1"/>
        <rFont val="Univers"/>
        <family val="2"/>
      </rPr>
      <t xml:space="preserve"> “You are here → go here” instructions (map + entrance naming)
</t>
    </r>
    <r>
      <rPr>
        <b/>
        <sz val="11"/>
        <color theme="1"/>
        <rFont val="Univers"/>
        <family val="2"/>
      </rPr>
      <t>Host handoff:</t>
    </r>
    <r>
      <rPr>
        <sz val="11"/>
        <color theme="1"/>
        <rFont val="Univers"/>
        <family val="2"/>
      </rPr>
      <t xml:space="preserve"> “Text Guest Services” + “Meet a Host at ___”
</t>
    </r>
    <r>
      <rPr>
        <b/>
        <sz val="11"/>
        <color theme="1"/>
        <rFont val="Univers"/>
        <family val="2"/>
      </rPr>
      <t>Guest Help Request form</t>
    </r>
    <r>
      <rPr>
        <sz val="11"/>
        <color theme="1"/>
        <rFont val="Univers"/>
        <family val="2"/>
      </rPr>
      <t xml:space="preserve"> (one form, multiple categories)</t>
    </r>
  </si>
  <si>
    <r>
      <rPr>
        <b/>
        <sz val="11"/>
        <color theme="1"/>
        <rFont val="Univers"/>
        <family val="2"/>
      </rPr>
      <t>My Schedule</t>
    </r>
    <r>
      <rPr>
        <sz val="11"/>
        <color theme="1"/>
        <rFont val="Univers"/>
        <family val="2"/>
      </rPr>
      <t xml:space="preserve"> + “Where do I go / when do I arrive”
</t>
    </r>
    <r>
      <rPr>
        <b/>
        <sz val="11"/>
        <color theme="1"/>
        <rFont val="Univers"/>
        <family val="2"/>
      </rPr>
      <t>Role SOP quicklists</t>
    </r>
    <r>
      <rPr>
        <sz val="11"/>
        <color theme="1"/>
        <rFont val="Univers"/>
        <family val="2"/>
      </rPr>
      <t xml:space="preserve"> (top 10 tasks per role)
</t>
    </r>
    <r>
      <rPr>
        <b/>
        <sz val="11"/>
        <color theme="1"/>
        <rFont val="Univers"/>
        <family val="2"/>
      </rPr>
      <t>Request Off / Swap</t>
    </r>
    <r>
      <rPr>
        <sz val="11"/>
        <color theme="1"/>
        <rFont val="Univers"/>
        <family val="2"/>
      </rPr>
      <t xml:space="preserve"> flows
</t>
    </r>
    <r>
      <rPr>
        <b/>
        <sz val="11"/>
        <color theme="1"/>
        <rFont val="Univers"/>
        <family val="2"/>
      </rPr>
      <t>Late / No-show</t>
    </r>
    <r>
      <rPr>
        <sz val="11"/>
        <color theme="1"/>
        <rFont val="Univers"/>
        <family val="2"/>
      </rPr>
      <t xml:space="preserve"> alert flow to team lead
</t>
    </r>
    <r>
      <rPr>
        <b/>
        <sz val="11"/>
        <color theme="1"/>
        <rFont val="Univers"/>
        <family val="2"/>
      </rPr>
      <t>Incident logging</t>
    </r>
    <r>
      <rPr>
        <sz val="11"/>
        <color theme="1"/>
        <rFont val="Univers"/>
        <family val="2"/>
      </rPr>
      <t xml:space="preserve"> form with required fields</t>
    </r>
  </si>
  <si>
    <r>
      <rPr>
        <b/>
        <sz val="11"/>
        <color theme="1"/>
        <rFont val="Univers"/>
        <family val="2"/>
      </rPr>
      <t>Member FAQ</t>
    </r>
    <r>
      <rPr>
        <sz val="11"/>
        <color theme="1"/>
        <rFont val="Univers"/>
        <family val="2"/>
      </rPr>
      <t xml:space="preserve"> + Pathways catalog + Group finder (with filters)
</t>
    </r>
    <r>
      <rPr>
        <b/>
        <sz val="11"/>
        <color theme="1"/>
        <rFont val="Univers"/>
        <family val="2"/>
      </rPr>
      <t>Serve opportunity finder</t>
    </r>
    <r>
      <rPr>
        <sz val="11"/>
        <color theme="1"/>
        <rFont val="Univers"/>
        <family val="2"/>
      </rPr>
      <t xml:space="preserve"> + onboarding explainer + interest form
</t>
    </r>
    <r>
      <rPr>
        <b/>
        <sz val="11"/>
        <color theme="1"/>
        <rFont val="Univers"/>
        <family val="2"/>
      </rPr>
      <t xml:space="preserve">Event assistant </t>
    </r>
    <r>
      <rPr>
        <sz val="11"/>
        <color theme="1"/>
        <rFont val="Univers"/>
        <family val="2"/>
      </rPr>
      <t xml:space="preserve">(register + FAQs)
</t>
    </r>
    <r>
      <rPr>
        <b/>
        <sz val="11"/>
        <color theme="1"/>
        <rFont val="Univers"/>
        <family val="2"/>
      </rPr>
      <t xml:space="preserve">Prayer/care intake </t>
    </r>
    <r>
      <rPr>
        <sz val="11"/>
        <color theme="1"/>
        <rFont val="Univers"/>
        <family val="2"/>
      </rPr>
      <t xml:space="preserve">(confidential option + routing)
</t>
    </r>
    <r>
      <rPr>
        <b/>
        <sz val="11"/>
        <color theme="1"/>
        <rFont val="Univers"/>
        <family val="2"/>
      </rPr>
      <t>“My Next Steps” dashboard</t>
    </r>
    <r>
      <rPr>
        <sz val="11"/>
        <color theme="1"/>
        <rFont val="Univers"/>
        <family val="2"/>
      </rPr>
      <t xml:space="preserve"> (authenticated, least privilege)
</t>
    </r>
    <r>
      <rPr>
        <b/>
        <sz val="11"/>
        <color theme="1"/>
        <rFont val="Univers"/>
        <family val="2"/>
      </rPr>
      <t>Add nudges/reminders</t>
    </r>
    <r>
      <rPr>
        <sz val="11"/>
        <color theme="1"/>
        <rFont val="Univers"/>
        <family val="2"/>
      </rPr>
      <t xml:space="preserve"> only after consent and measurement prove value</t>
    </r>
  </si>
  <si>
    <r>
      <rPr>
        <b/>
        <sz val="11"/>
        <color theme="1"/>
        <rFont val="Univers"/>
        <family val="2"/>
      </rPr>
      <t>Escalation decision tree (simple)</t>
    </r>
    <r>
      <rPr>
        <sz val="11"/>
        <color theme="1"/>
        <rFont val="Univers"/>
        <family val="2"/>
      </rPr>
      <t xml:space="preserve">
Is this immediate danger? → 911/security routing
Is this child safety? → kids desk + security routing
Is this self-harm? → 988 + care team routing
Is this sensitive care? → care intake routing
Otherwise → normal visitor support</t>
    </r>
  </si>
  <si>
    <r>
      <rPr>
        <b/>
        <sz val="11"/>
        <color theme="1"/>
        <rFont val="Univers"/>
        <family val="2"/>
      </rPr>
      <t>Escalation decision tree</t>
    </r>
    <r>
      <rPr>
        <sz val="11"/>
        <color theme="1"/>
        <rFont val="Univers"/>
        <family val="2"/>
      </rPr>
      <t xml:space="preserve">
Is anyone in danger? → Security/911 + Ops lead
Is a child involved? → Kids lead + security + incident log
Is this a pastoral crisis? → Care team/pastor on call
Otherwise → SOP + team lead</t>
    </r>
  </si>
  <si>
    <r>
      <rPr>
        <b/>
        <u/>
        <sz val="11"/>
        <color theme="1"/>
        <rFont val="Univers"/>
        <family val="2"/>
      </rPr>
      <t>Immediate safety (medical / threat / child safety)</t>
    </r>
    <r>
      <rPr>
        <sz val="11"/>
        <color theme="1"/>
        <rFont val="Univers"/>
        <family val="2"/>
      </rPr>
      <t xml:space="preserve">
Same categories as Volunteer AI, but staff AI adds:
“Notify security lead + ops lead”
“Open incident workflow + required fields”
“Do not attempt investigation; follow protocol”</t>
    </r>
  </si>
  <si>
    <r>
      <rPr>
        <b/>
        <u/>
        <sz val="11"/>
        <color theme="1"/>
        <rFont val="Univers"/>
        <family val="2"/>
      </rPr>
      <t>Immediate physical safety / medical</t>
    </r>
    <r>
      <rPr>
        <sz val="11"/>
        <color theme="1"/>
        <rFont val="Univers"/>
        <family val="2"/>
      </rPr>
      <t xml:space="preserve">
Triggers: “heart attack,” “someone collapsed,” “medical emergency,” “ambulance,” “choking,” “overdose,” “gun,” “weapon,” “fight”
AI response behavior:
Give one directive: “Call 911 now” (or “alert onsite security immediately” if your policy)
Provide campus location prompt: “What entrance/room are you closest to?”
Provide guest services/security contact action button
Stop giving general advice beyond emergency routing</t>
    </r>
  </si>
  <si>
    <r>
      <rPr>
        <b/>
        <u/>
        <sz val="11"/>
        <color theme="1"/>
        <rFont val="Univers"/>
        <family val="2"/>
      </rPr>
      <t>Medical emergency</t>
    </r>
    <r>
      <rPr>
        <sz val="11"/>
        <color theme="1"/>
        <rFont val="Univers"/>
        <family val="2"/>
      </rPr>
      <t xml:space="preserve">
Triggers: “collapsed,” “seizure,” “AED,” “unconscious,” “bleeding”
AI behavior:
Direct to call 911 / security per your policy
Tell them to send someone to retrieve AED/first aid if policy allows
Ask only location + who is with the person
Trigger urgent alert to security/ops</t>
    </r>
  </si>
  <si>
    <r>
      <rPr>
        <b/>
        <u/>
        <sz val="11"/>
        <color theme="1"/>
        <rFont val="Univers"/>
        <family val="2"/>
      </rPr>
      <t>Immediate danger / self-harm</t>
    </r>
    <r>
      <rPr>
        <sz val="11"/>
        <color theme="1"/>
        <rFont val="Univers"/>
        <family val="2"/>
      </rPr>
      <t xml:space="preserve">
Triggers: suicidal ideation, self-harm, “I want to end it,” threats
AI behavior:
Encourage immediate help (911 if in danger)
Provide crisis resources (988 in the U.S.)
Route to care team if user consents or if policy mandates urgent routing</t>
    </r>
  </si>
  <si>
    <r>
      <rPr>
        <b/>
        <u/>
        <sz val="11"/>
        <color theme="1"/>
        <rFont val="Univers"/>
        <family val="2"/>
      </rPr>
      <t>Pastoral care &amp; crisis (self-harm / DV / abuse)</t>
    </r>
    <r>
      <rPr>
        <sz val="11"/>
        <color theme="1"/>
        <rFont val="Univers"/>
        <family val="2"/>
      </rPr>
      <t xml:space="preserve">
Staff AI routes to care team intake + crisis resources
No counseling guidance; only triage + routing</t>
    </r>
  </si>
  <si>
    <r>
      <rPr>
        <b/>
        <u/>
        <sz val="11"/>
        <color theme="1"/>
        <rFont val="Univers"/>
        <family val="2"/>
      </rPr>
      <t>Child safety / abuse / missing child</t>
    </r>
    <r>
      <rPr>
        <sz val="11"/>
        <color theme="1"/>
        <rFont val="Univers"/>
        <family val="2"/>
      </rPr>
      <t xml:space="preserve">
Triggers: “missing child,” “abuse,” “molested,” “unsafe volunteer,” “kid ran off”
Behavior:
Immediate escalation to Kids check-in desk + security
Provide exact “go here now” instructions
No investigative questioning; only location + immediate contacts</t>
    </r>
  </si>
  <si>
    <r>
      <rPr>
        <b/>
        <u/>
        <sz val="11"/>
        <color theme="1"/>
        <rFont val="Univers"/>
        <family val="2"/>
      </rPr>
      <t>Child safety (missing child, abuse suspicion, custody conflict)</t>
    </r>
    <r>
      <rPr>
        <sz val="11"/>
        <color theme="1"/>
        <rFont val="Univers"/>
        <family val="2"/>
      </rPr>
      <t xml:space="preserve">
Triggers: “missing child,” “custody,” “abuse,” “unauthorized pickup”
Behavior:
Immediate escalation to Kids Lead + Security
“Do not investigate; do not accuse; follow protocol”
Provide script for calm engagement + location control
Create incident log</t>
    </r>
  </si>
  <si>
    <r>
      <rPr>
        <b/>
        <u/>
        <sz val="11"/>
        <color theme="1"/>
        <rFont val="Univers"/>
        <family val="2"/>
      </rPr>
      <t>Domestic violence / abuse</t>
    </r>
    <r>
      <rPr>
        <sz val="11"/>
        <color theme="1"/>
        <rFont val="Univers"/>
        <family val="2"/>
      </rPr>
      <t xml:space="preserve">
Behavior:
Safety-first guidance
Encourage contact with trained care staff
Avoid “advice” or blame
Provide discreet contact path</t>
    </r>
  </si>
  <si>
    <r>
      <rPr>
        <b/>
        <u/>
        <sz val="11"/>
        <color theme="1"/>
        <rFont val="Univers"/>
        <family val="2"/>
      </rPr>
      <t>Data privacy &amp; compliance</t>
    </r>
    <r>
      <rPr>
        <sz val="11"/>
        <color theme="1"/>
        <rFont val="Univers"/>
        <family val="2"/>
      </rPr>
      <t xml:space="preserve">
Triggers: “share list,” “export giving,” “send roster,” “pull addresses,” “text everyone”
Staff AI must:
verify role permissions
apply minimum-necessary principle
if uncertain: refuse + escalate to data owner/admin</t>
    </r>
  </si>
  <si>
    <r>
      <rPr>
        <b/>
        <u/>
        <sz val="11"/>
        <color theme="1"/>
        <rFont val="Univers"/>
        <family val="2"/>
      </rPr>
      <t>Self-harm / suicide</t>
    </r>
    <r>
      <rPr>
        <sz val="11"/>
        <color theme="1"/>
        <rFont val="Univers"/>
        <family val="2"/>
      </rPr>
      <t xml:space="preserve">
Triggers: “I want to die,” “suicidal,” “self-harm”
Behavior:
Encourage immediate help: “Call 988 (US) or emergency services”
Offer “Talk to a pastor/care team now” handoff
Keep tone direct, compassionate, minimal</t>
    </r>
  </si>
  <si>
    <r>
      <rPr>
        <b/>
        <u/>
        <sz val="11"/>
        <color theme="1"/>
        <rFont val="Univers"/>
        <family val="2"/>
      </rPr>
      <t>Threat / violence / disruptive person</t>
    </r>
    <r>
      <rPr>
        <sz val="11"/>
        <color theme="1"/>
        <rFont val="Univers"/>
        <family val="2"/>
      </rPr>
      <t xml:space="preserve">
Triggers: “weapon,” “fight,” “threat,” “aggressive”
Behavior:
Escalate to security; remove volunteer from confrontation
Provide de-escalation script (approved)
Trigger urgent alert</t>
    </r>
  </si>
  <si>
    <r>
      <rPr>
        <b/>
        <u/>
        <sz val="11"/>
        <color theme="1"/>
        <rFont val="Univers"/>
        <family val="2"/>
      </rPr>
      <t>Child safety / custody issues</t>
    </r>
    <r>
      <rPr>
        <sz val="11"/>
        <color theme="1"/>
        <rFont val="Univers"/>
        <family val="2"/>
      </rPr>
      <t xml:space="preserve">
Behavior:
Route to kids safety protocol (staff-facing), keep member response limited and safe</t>
    </r>
  </si>
  <si>
    <r>
      <rPr>
        <b/>
        <u/>
        <sz val="11"/>
        <color theme="1"/>
        <rFont val="Univers"/>
        <family val="2"/>
      </rPr>
      <t>System integrity / configuration changes</t>
    </r>
    <r>
      <rPr>
        <sz val="11"/>
        <color theme="1"/>
        <rFont val="Univers"/>
        <family val="2"/>
      </rPr>
      <t xml:space="preserve">
Triggers: “change workflow,” “edit fields,” “modify security roles,” “mass update statuses”
Require admin privileges + change log + sometimes approval</t>
    </r>
  </si>
  <si>
    <r>
      <rPr>
        <b/>
        <u/>
        <sz val="11"/>
        <color theme="1"/>
        <rFont val="Univers"/>
        <family val="2"/>
      </rPr>
      <t>Domestic violence / stalking</t>
    </r>
    <r>
      <rPr>
        <sz val="11"/>
        <color theme="1"/>
        <rFont val="Univers"/>
        <family val="2"/>
      </rPr>
      <t xml:space="preserve">
Triggers: “my husband hit me,” “stalking,” “unsafe at home”
Behavior:
Encourage contacting emergency services if immediate danger
Provide discreet “speak to care team” + “private room” routing if applicable
Avoid advice beyond safety and resources</t>
    </r>
  </si>
  <si>
    <r>
      <rPr>
        <b/>
        <u/>
        <sz val="11"/>
        <color theme="1"/>
        <rFont val="Univers"/>
        <family val="2"/>
      </rPr>
      <t>Pastoral care triage (grief, panic, crisis)</t>
    </r>
    <r>
      <rPr>
        <sz val="11"/>
        <color theme="1"/>
        <rFont val="Univers"/>
        <family val="2"/>
      </rPr>
      <t xml:space="preserve">
Triggers: “suicidal,” “domestic violence,” “panic attack,” “assault”
Behavior:
Route to care team / pastor on call
Provide immediate safety instructions + private location guidance
Avoid counseling advice</t>
    </r>
  </si>
  <si>
    <r>
      <rPr>
        <b/>
        <u/>
        <sz val="11"/>
        <color theme="1"/>
        <rFont val="Univers"/>
        <family val="2"/>
      </rPr>
      <t>Medical / legal / financial counseling requests</t>
    </r>
    <r>
      <rPr>
        <sz val="11"/>
        <color theme="1"/>
        <rFont val="Univers"/>
        <family val="2"/>
      </rPr>
      <t xml:space="preserve">
Behavior:
Refuse professional advice
Offer spiritual support and church care pathways
Provide approved referral list only if vetted and published</t>
    </r>
  </si>
  <si>
    <r>
      <rPr>
        <b/>
        <u/>
        <sz val="11"/>
        <color theme="1"/>
        <rFont val="Univers"/>
        <family val="2"/>
      </rPr>
      <t>Legal/financial counseling, sensitive pastoral counseling</t>
    </r>
    <r>
      <rPr>
        <sz val="11"/>
        <color theme="1"/>
        <rFont val="Univers"/>
        <family val="2"/>
      </rPr>
      <t xml:space="preserve">
Triggers: “legal advice,” “divorce custody,” “bankruptcy,” “therapy”
Behavior:
Route to care intake process; do not advise.</t>
    </r>
  </si>
  <si>
    <r>
      <rPr>
        <b/>
        <u/>
        <sz val="11"/>
        <color theme="1"/>
        <rFont val="Univers"/>
        <family val="2"/>
      </rPr>
      <t>Data/privacy issues (checking in wrong family, sharing info)</t>
    </r>
    <r>
      <rPr>
        <sz val="11"/>
        <color theme="1"/>
        <rFont val="Univers"/>
        <family val="2"/>
      </rPr>
      <t xml:space="preserve">
Triggers: “I looked up,” “I shared,” “duplicate,” “wrong record”
Behavior:
Stop action, route to leader or admin, log issue
Provide “minimum necessary” privacy reminder</t>
    </r>
  </si>
  <si>
    <r>
      <rPr>
        <b/>
        <u/>
        <sz val="11"/>
        <color theme="1"/>
        <rFont val="Univers"/>
        <family val="2"/>
      </rPr>
      <t>Privacy &amp; sensitive info</t>
    </r>
    <r>
      <rPr>
        <sz val="11"/>
        <color theme="1"/>
        <rFont val="Univers"/>
        <family val="2"/>
      </rPr>
      <t xml:space="preserve">
Behavior:
Encourage minimal detail in chat
Offer secure form/phone option
Avoid repeating sensitive content back in detail
Non-negotiable: Member AI must never act as a therapist, clinician, or legal advisor.</t>
    </r>
  </si>
  <si>
    <r>
      <rPr>
        <b/>
        <sz val="11"/>
        <color theme="1"/>
        <rFont val="Univers"/>
        <family val="2"/>
      </rPr>
      <t>Answer</t>
    </r>
    <r>
      <rPr>
        <sz val="11"/>
        <color theme="1"/>
        <rFont val="Univers"/>
        <family val="2"/>
      </rPr>
      <t xml:space="preserve"> common FAQs accurately from approved sources (policies, webpages, ministry docs).</t>
    </r>
  </si>
  <si>
    <r>
      <rPr>
        <b/>
        <sz val="11"/>
        <color theme="1"/>
        <rFont val="Univers"/>
        <family val="2"/>
      </rPr>
      <t>Route</t>
    </r>
    <r>
      <rPr>
        <sz val="11"/>
        <color theme="1"/>
        <rFont val="Univers"/>
        <family val="2"/>
      </rPr>
      <t xml:space="preserve"> people to the right next step (link, form, person, or workflow).</t>
    </r>
  </si>
  <si>
    <r>
      <rPr>
        <b/>
        <sz val="11"/>
        <color theme="1"/>
        <rFont val="Univers"/>
        <family val="2"/>
      </rPr>
      <t>Execute</t>
    </r>
    <r>
      <rPr>
        <sz val="11"/>
        <color theme="1"/>
        <rFont val="Univers"/>
        <family val="2"/>
      </rPr>
      <t xml:space="preserve"> simple operational tasks (find schedule, create request, draft comms) without exposing sensitive data.</t>
    </r>
  </si>
  <si>
    <r>
      <rPr>
        <b/>
        <sz val="11"/>
        <color theme="1"/>
        <rFont val="Univers"/>
        <family val="2"/>
      </rPr>
      <t>Escalate</t>
    </r>
    <r>
      <rPr>
        <sz val="11"/>
        <color theme="1"/>
        <rFont val="Univers"/>
        <family val="2"/>
      </rPr>
      <t xml:space="preserve"> correctly (care, crisis, child safety, security) with zero improvisation.</t>
    </r>
  </si>
  <si>
    <r>
      <rPr>
        <b/>
        <sz val="11"/>
        <color theme="1"/>
        <rFont val="Univers"/>
        <family val="2"/>
      </rPr>
      <t>Document</t>
    </r>
    <r>
      <rPr>
        <sz val="11"/>
        <color theme="1"/>
        <rFont val="Univers"/>
        <family val="2"/>
      </rPr>
      <t xml:space="preserve"> the activites, usage, functionality and impact it is having on the Church</t>
    </r>
  </si>
  <si>
    <t>Visitor (public), Member (authenticated), Volunteer (role-based), Staff (privileged/RBAC).</t>
  </si>
  <si>
    <t>Facing Groups</t>
  </si>
  <si>
    <t>Implementation effort: integrations (e.g., Rock,Gloo), workflow change, training, escalation routing, maintenance. 1=easy, 5=hard.</t>
  </si>
  <si>
    <t>Complexity (1-5)</t>
  </si>
  <si>
    <t>Safety, privacy, reputational and compliance exposure if AI is wrong. 1=low, 5=high (requires tighter governance).</t>
  </si>
  <si>
    <t>Risk (1-5)</t>
  </si>
  <si>
    <t>How much AI reduces friction, speeds connection, improves outcomes for that ministry + facing group. 1=low, 5=high.</t>
  </si>
  <si>
    <t>Leverage (1-5)</t>
  </si>
  <si>
    <t>Term</t>
  </si>
  <si>
    <t>Category</t>
  </si>
  <si>
    <t>Ministry</t>
  </si>
  <si>
    <t>Adult Discipleship</t>
  </si>
  <si>
    <t>College &amp; Young Adults | 713</t>
  </si>
  <si>
    <t>Creek 55+</t>
  </si>
  <si>
    <t>Marriage Ministry</t>
  </si>
  <si>
    <t>Men's Ministry</t>
  </si>
  <si>
    <t>Single Adults</t>
  </si>
  <si>
    <t>Women's Ministry</t>
  </si>
  <si>
    <t>Young Marrieds</t>
  </si>
  <si>
    <t>Care</t>
  </si>
  <si>
    <t>Care Ministries (Umbrella)</t>
  </si>
  <si>
    <t>Care Groups</t>
  </si>
  <si>
    <t>Be Stronger Single Moms</t>
  </si>
  <si>
    <t>Betrayal &amp; Beyond</t>
  </si>
  <si>
    <t>Cancer Care Ministry</t>
  </si>
  <si>
    <t>Celebrate Recovery</t>
  </si>
  <si>
    <t>DivorceCare</t>
  </si>
  <si>
    <t>Finance With A Purpose</t>
  </si>
  <si>
    <t>Grace Groups (Mental Health)</t>
  </si>
  <si>
    <t>GriefShare</t>
  </si>
  <si>
    <t>Hope Circle (Infertility &amp; Pregnancy Loss)</t>
  </si>
  <si>
    <t>Sexual Integrity</t>
  </si>
  <si>
    <t>Special Needs (Care Group)</t>
  </si>
  <si>
    <t>The Landing (Students Recovery)</t>
  </si>
  <si>
    <t>The Prodigal</t>
  </si>
  <si>
    <t>Uncommon Love (Parents of LGBTQ-identifying kids)</t>
  </si>
  <si>
    <t>Warriors of Faith</t>
  </si>
  <si>
    <t>Woven (Orphan Care)</t>
  </si>
  <si>
    <t>Connections</t>
  </si>
  <si>
    <t>Connections Ministry (Welcome/Guest Services)</t>
  </si>
  <si>
    <t>Groups</t>
  </si>
  <si>
    <t>Adult Small Groups / LifeGroups</t>
  </si>
  <si>
    <t>Kids</t>
  </si>
  <si>
    <t>Awana</t>
  </si>
  <si>
    <t>Camp Skylark</t>
  </si>
  <si>
    <t>Creek Kids (Birth–5th Grade)</t>
  </si>
  <si>
    <t>KidCare Weekday Preschool</t>
  </si>
  <si>
    <t>Missions</t>
  </si>
  <si>
    <t>Creek Missions</t>
  </si>
  <si>
    <t>Prayer</t>
  </si>
  <si>
    <t>Prayer Wall</t>
  </si>
  <si>
    <t>Sports</t>
  </si>
  <si>
    <t>Creek Sports</t>
  </si>
  <si>
    <t>Students</t>
  </si>
  <si>
    <t>Student Ministry (6th–12th Grade)</t>
  </si>
  <si>
    <t>Training</t>
  </si>
  <si>
    <t>Ministry Academy</t>
  </si>
  <si>
    <t>Worship</t>
  </si>
  <si>
    <t>Creek Worship</t>
  </si>
  <si>
    <t>Visitor Score</t>
  </si>
  <si>
    <t>Member Score</t>
  </si>
  <si>
    <t>Volunteer Score</t>
  </si>
  <si>
    <t>Staff Score</t>
  </si>
  <si>
    <t>Overall Score</t>
  </si>
  <si>
    <t>Visitor (L/R/C)</t>
  </si>
  <si>
    <t>Member (L/R/C)</t>
  </si>
  <si>
    <t>Volunteer (L/R/C)</t>
  </si>
  <si>
    <t>Staff (L/R/C)</t>
  </si>
  <si>
    <t>L_Visitor</t>
  </si>
  <si>
    <t>R_Visitor</t>
  </si>
  <si>
    <t>C_Visitor</t>
  </si>
  <si>
    <t>L_Member</t>
  </si>
  <si>
    <t>R_Member</t>
  </si>
  <si>
    <t>C_Member</t>
  </si>
  <si>
    <t>L_Volunteer</t>
  </si>
  <si>
    <t>R_Volunteer</t>
  </si>
  <si>
    <t>C_Volunteer</t>
  </si>
  <si>
    <t>L_Staff</t>
  </si>
  <si>
    <t>R_Staff</t>
  </si>
  <si>
    <t>C_Staff</t>
  </si>
  <si>
    <t>Parameter</t>
  </si>
  <si>
    <t>Value</t>
  </si>
  <si>
    <t>Description</t>
  </si>
  <si>
    <t>w_leverage</t>
  </si>
  <si>
    <t>Positive weight applied to Leverage.</t>
  </si>
  <si>
    <t>w_risk</t>
  </si>
  <si>
    <t>Penalty weight applied to Risk (subtracted).</t>
  </si>
  <si>
    <t>w_complexity</t>
  </si>
  <si>
    <t>Penalty weight applied to Complexity (subtracted).</t>
  </si>
  <si>
    <t>Section</t>
  </si>
  <si>
    <t>Notes</t>
  </si>
  <si>
    <t>Purpose</t>
  </si>
  <si>
    <t>Category-level rollups computed with formulas (updates if underlying sheets change). Priority rollups update automatically when Weights change.</t>
  </si>
  <si>
    <t>Interpretation</t>
  </si>
  <si>
    <t>Higher Leverage is better; higher Risk/Complexity are harder. Priority Score uses weights: (wL*L) - (wR*R) - (wC*C).</t>
  </si>
  <si>
    <t>Leverage (avg)</t>
  </si>
  <si>
    <t>ALL (overall)</t>
  </si>
  <si>
    <t>Risk (avg)</t>
  </si>
  <si>
    <t>Complexity (avg)</t>
  </si>
  <si>
    <t>Priority Score (avg)</t>
  </si>
  <si>
    <t>AI Must be great 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</si>
</sst>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b/>
      <sz val="11"/>
      <color theme="1"/>
      <name val="Aptos Narrow"/>
      <family val="2"/>
      <scheme val="minor"/>
    </font>
    <font>
      <b/>
      <sz val="11"/>
      <color rgb="FF1F4E79"/>
      <name val="Calibri"/>
      <family val="2"/>
    </font>
    <font>
      <sz val="8"/>
      <name val="Aptos Narrow"/>
      <family val="2"/>
      <scheme val="minor"/>
    </font>
    <font>
      <b/>
      <sz val="16"/>
      <name val="Univers"/>
      <family val="2"/>
    </font>
    <font>
      <sz val="11"/>
      <name val="Univers"/>
      <family val="2"/>
    </font>
    <font>
      <sz val="11"/>
      <color theme="1"/>
      <name val="Univers"/>
      <family val="2"/>
    </font>
    <font>
      <b/>
      <sz val="11"/>
      <name val="Univers"/>
      <family val="2"/>
    </font>
    <font>
      <b/>
      <sz val="11"/>
      <color rgb="FF1F4E79"/>
      <name val="Univers"/>
      <family val="2"/>
    </font>
    <font>
      <sz val="10"/>
      <color rgb="FF000000"/>
      <name val="Univers"/>
      <family val="2"/>
    </font>
    <font>
      <b/>
      <sz val="20"/>
      <color theme="1"/>
      <name val="Univers"/>
      <family val="2"/>
    </font>
    <font>
      <b/>
      <sz val="11"/>
      <color theme="1"/>
      <name val="Univers"/>
      <family val="2"/>
    </font>
    <font>
      <b/>
      <sz val="22"/>
      <color theme="1"/>
      <name val="Univers"/>
      <family val="2"/>
    </font>
    <font>
      <b/>
      <sz val="12"/>
      <color theme="1"/>
      <name val="Univers"/>
      <family val="2"/>
    </font>
    <font>
      <b/>
      <i/>
      <u/>
      <sz val="11"/>
      <color theme="1"/>
      <name val="Univers"/>
      <family val="2"/>
    </font>
    <font>
      <b/>
      <u/>
      <sz val="11"/>
      <color theme="1"/>
      <name val="Univers"/>
      <family val="2"/>
    </font>
    <font>
      <b/>
      <sz val="11"/>
      <color rgb="FFFFFFFF"/>
      <name val="Univers"/>
      <family val="2"/>
    </font>
    <font>
      <b/>
      <sz val="18"/>
      <color theme="1"/>
      <name val="Univers"/>
      <family val="2"/>
    </font>
    <font>
      <b/>
      <sz val="16"/>
      <color theme="1"/>
      <name val="Univers"/>
      <family val="2"/>
    </font>
  </fonts>
  <fills count="6">
    <fill>
      <patternFill patternType="none"/>
    </fill>
    <fill>
      <patternFill patternType="gray125"/>
    </fill>
    <fill>
      <patternFill patternType="solid">
        <fgColor rgb="FFD9E1F2"/>
      </patternFill>
    </fill>
    <fill>
      <patternFill patternType="solid">
        <fgColor rgb="FF1F4E79"/>
      </patternFill>
    </fill>
    <fill>
      <patternFill patternType="solid">
        <fgColor theme="2" tint="-9.9978637043366805E-2"/>
        <bgColor indexed="64"/>
      </patternFill>
    </fill>
    <fill>
      <patternFill patternType="solid">
        <fgColor rgb="FFEAF1FB"/>
      </patternFill>
    </fill>
  </fills>
  <borders count="4">
    <border>
      <left/>
      <right/>
      <top/>
      <bottom/>
      <diagonal/>
    </border>
    <border>
      <left style="thin">
        <color rgb="FFBFBFBF"/>
      </left>
      <right style="thin">
        <color rgb="FFBFBFBF"/>
      </right>
      <top style="thin">
        <color rgb="FFBFBFBF"/>
      </top>
      <bottom style="thin">
        <color rgb="FFBFBFBF"/>
      </bottom>
      <diagonal/>
    </border>
    <border>
      <left style="thin">
        <color rgb="FFCBD5E1"/>
      </left>
      <right style="thin">
        <color rgb="FFCBD5E1"/>
      </right>
      <top style="thin">
        <color rgb="FFCBD5E1"/>
      </top>
      <bottom style="thin">
        <color rgb="FFCBD5E1"/>
      </bottom>
      <diagonal/>
    </border>
    <border>
      <left style="thin">
        <color rgb="FFCBD5E1"/>
      </left>
      <right/>
      <top/>
      <bottom/>
      <diagonal/>
    </border>
  </borders>
  <cellStyleXfs count="1">
    <xf numFmtId="0" fontId="0" fillId="0" borderId="0"/>
  </cellStyleXfs>
  <cellXfs count="40">
    <xf numFmtId="0" fontId="0" fillId="0" borderId="0" xfId="0"/>
    <xf numFmtId="0" fontId="4" fillId="0" borderId="0" xfId="0" applyFont="1" applyAlignment="1">
      <alignment horizontal="left" vertical="center"/>
    </xf>
    <xf numFmtId="0" fontId="5" fillId="0" borderId="0" xfId="0" applyFont="1"/>
    <xf numFmtId="0" fontId="6" fillId="0" borderId="0" xfId="0" applyFont="1"/>
    <xf numFmtId="0" fontId="7" fillId="0" borderId="0" xfId="0" applyFont="1"/>
    <xf numFmtId="0" fontId="8" fillId="2" borderId="1" xfId="0" applyFont="1" applyFill="1" applyBorder="1" applyAlignment="1">
      <alignment horizontal="center" vertical="center" wrapText="1"/>
    </xf>
    <xf numFmtId="0" fontId="9" fillId="0" borderId="1" xfId="0" applyFont="1" applyBorder="1" applyAlignment="1">
      <alignment vertical="top" wrapText="1"/>
    </xf>
    <xf numFmtId="0" fontId="10" fillId="0" borderId="0" xfId="0" applyFont="1" applyAlignment="1">
      <alignment horizontal="center"/>
    </xf>
    <xf numFmtId="0" fontId="11" fillId="0" borderId="0" xfId="0" applyFont="1"/>
    <xf numFmtId="0" fontId="12" fillId="0" borderId="0" xfId="0" applyFont="1" applyAlignment="1">
      <alignment horizontal="center"/>
    </xf>
    <xf numFmtId="0" fontId="13" fillId="0" borderId="0" xfId="0" applyFont="1" applyAlignment="1">
      <alignment horizontal="center" vertical="center" wrapText="1"/>
    </xf>
    <xf numFmtId="0" fontId="13" fillId="0" borderId="0" xfId="0" applyFont="1" applyAlignment="1">
      <alignment horizontal="center" wrapText="1"/>
    </xf>
    <xf numFmtId="0" fontId="13" fillId="0" borderId="0" xfId="0" applyFont="1" applyAlignment="1">
      <alignment horizontal="center"/>
    </xf>
    <xf numFmtId="0" fontId="11" fillId="0" borderId="0" xfId="0" applyFont="1" applyAlignment="1">
      <alignment horizontal="center" vertical="center" wrapText="1"/>
    </xf>
    <xf numFmtId="0" fontId="6" fillId="0" borderId="0" xfId="0" applyFont="1" applyAlignment="1">
      <alignment horizontal="left" vertical="center" wrapText="1"/>
    </xf>
    <xf numFmtId="0" fontId="12" fillId="4" borderId="0" xfId="0" applyFont="1" applyFill="1" applyAlignment="1">
      <alignment horizontal="center" vertical="center" wrapText="1"/>
    </xf>
    <xf numFmtId="0" fontId="6" fillId="0" borderId="0" xfId="0" applyFont="1" applyAlignment="1">
      <alignment wrapText="1"/>
    </xf>
    <xf numFmtId="0" fontId="16" fillId="3" borderId="0" xfId="0" applyFont="1" applyFill="1" applyAlignment="1">
      <alignment vertical="center" wrapText="1"/>
    </xf>
    <xf numFmtId="0" fontId="6" fillId="0" borderId="0" xfId="0" applyFont="1" applyAlignment="1">
      <alignment vertical="top" wrapText="1"/>
    </xf>
    <xf numFmtId="0" fontId="17" fillId="4" borderId="0" xfId="0" applyFont="1" applyFill="1" applyAlignment="1">
      <alignment horizontal="center" vertical="center"/>
    </xf>
    <xf numFmtId="0" fontId="6" fillId="0" borderId="0" xfId="0" applyFont="1" applyAlignment="1">
      <alignment horizontal="center"/>
    </xf>
    <xf numFmtId="0" fontId="11" fillId="0" borderId="0" xfId="0" applyFont="1" applyAlignment="1">
      <alignment horizontal="left" vertical="center"/>
    </xf>
    <xf numFmtId="0" fontId="11" fillId="0" borderId="0" xfId="0" applyFont="1" applyAlignment="1">
      <alignment horizontal="center" vertical="top" wrapText="1"/>
    </xf>
    <xf numFmtId="0" fontId="6" fillId="0" borderId="0" xfId="0" applyFont="1" applyAlignment="1">
      <alignment horizontal="center" vertical="center" wrapText="1"/>
    </xf>
    <xf numFmtId="0" fontId="6" fillId="0" borderId="0" xfId="0" applyFont="1" applyAlignment="1">
      <alignment horizontal="center" vertical="top" wrapText="1"/>
    </xf>
    <xf numFmtId="0" fontId="6" fillId="0" borderId="0" xfId="0" applyFont="1" applyAlignment="1">
      <alignment horizontal="left" vertical="center"/>
    </xf>
    <xf numFmtId="0" fontId="18" fillId="0" borderId="0" xfId="0" applyFont="1" applyAlignment="1">
      <alignment horizontal="center"/>
    </xf>
    <xf numFmtId="0" fontId="6" fillId="0" borderId="0" xfId="0" applyFont="1" applyAlignment="1">
      <alignment horizontal="center"/>
    </xf>
    <xf numFmtId="0" fontId="13" fillId="0" borderId="0" xfId="0" applyFont="1"/>
    <xf numFmtId="0" fontId="5" fillId="0" borderId="0" xfId="0" applyFont="1"/>
    <xf numFmtId="0" fontId="0" fillId="0" borderId="2" xfId="0" applyBorder="1" applyAlignment="1">
      <alignment horizontal="left" vertical="top" wrapText="1"/>
    </xf>
    <xf numFmtId="0" fontId="2" fillId="5" borderId="2" xfId="0" applyFont="1" applyFill="1" applyBorder="1" applyAlignment="1">
      <alignment horizontal="center" vertical="center" wrapText="1"/>
    </xf>
    <xf numFmtId="0" fontId="0" fillId="0" borderId="2" xfId="0" applyBorder="1" applyAlignment="1">
      <alignment horizontal="center" vertical="center" wrapText="1"/>
    </xf>
    <xf numFmtId="2" fontId="0" fillId="0" borderId="2" xfId="0" applyNumberFormat="1" applyBorder="1" applyAlignment="1">
      <alignment horizontal="center" vertical="center" wrapText="1"/>
    </xf>
    <xf numFmtId="0" fontId="2" fillId="5" borderId="3" xfId="0" applyFont="1" applyFill="1" applyBorder="1" applyAlignment="1">
      <alignment horizontal="center" vertical="center" wrapText="1"/>
    </xf>
    <xf numFmtId="0" fontId="2" fillId="5" borderId="0" xfId="0" applyFont="1" applyFill="1" applyAlignment="1">
      <alignment horizontal="center" vertical="center" wrapText="1"/>
    </xf>
    <xf numFmtId="0" fontId="0" fillId="0" borderId="3" xfId="0" applyBorder="1" applyAlignment="1">
      <alignment horizontal="center" vertical="top" wrapText="1"/>
    </xf>
    <xf numFmtId="0" fontId="0" fillId="0" borderId="0" xfId="0" applyAlignment="1">
      <alignment horizontal="center" vertical="top" wrapText="1"/>
    </xf>
    <xf numFmtId="0" fontId="2" fillId="0" borderId="0" xfId="0" applyFont="1"/>
    <xf numFmtId="2" fontId="1" fillId="0" borderId="2" xfId="0" applyNumberFormat="1" applyFont="1" applyBorder="1" applyAlignment="1">
      <alignment horizontal="center" vertical="center" wrapText="1"/>
    </xf>
  </cellXfs>
  <cellStyles count="1">
    <cellStyle name="Normal" xfId="0" builtinId="0"/>
  </cellStyles>
  <dxfs count="37">
    <dxf>
      <alignment horizontal="center" vertical="center" textRotation="0" wrapText="1" indent="0" justifyLastLine="0" shrinkToFit="0" readingOrder="0"/>
      <border diagonalUp="0" diagonalDown="0">
        <left style="thin">
          <color rgb="FFCBD5E1"/>
        </left>
        <right style="thin">
          <color rgb="FFCBD5E1"/>
        </right>
        <top style="thin">
          <color rgb="FFCBD5E1"/>
        </top>
        <bottom style="thin">
          <color rgb="FFCBD5E1"/>
        </bottom>
        <vertical/>
        <horizontal/>
      </border>
    </dxf>
    <dxf>
      <alignment horizontal="center" vertical="center" textRotation="0" wrapText="1" indent="0" justifyLastLine="0" shrinkToFit="0" readingOrder="0"/>
      <border diagonalUp="0" diagonalDown="0">
        <left style="thin">
          <color rgb="FFCBD5E1"/>
        </left>
        <right style="thin">
          <color rgb="FFCBD5E1"/>
        </right>
        <top style="thin">
          <color rgb="FFCBD5E1"/>
        </top>
        <bottom style="thin">
          <color rgb="FFCBD5E1"/>
        </bottom>
        <vertical/>
        <horizontal/>
      </border>
    </dxf>
    <dxf>
      <font>
        <strike val="0"/>
        <outline val="0"/>
        <shadow val="0"/>
        <u val="none"/>
        <vertAlign val="baseline"/>
        <name val="Univers"/>
        <family val="2"/>
        <scheme val="none"/>
      </font>
    </dxf>
    <dxf>
      <font>
        <strike val="0"/>
        <outline val="0"/>
        <shadow val="0"/>
        <u val="none"/>
        <vertAlign val="baseline"/>
        <name val="Univers"/>
        <family val="2"/>
        <scheme val="none"/>
      </font>
    </dxf>
    <dxf>
      <font>
        <strike val="0"/>
        <outline val="0"/>
        <shadow val="0"/>
        <u val="none"/>
        <vertAlign val="baseline"/>
        <name val="Univers"/>
        <family val="2"/>
        <scheme val="none"/>
      </font>
    </dxf>
    <dxf>
      <font>
        <strike val="0"/>
        <outline val="0"/>
        <shadow val="0"/>
        <u val="none"/>
        <vertAlign val="baseline"/>
        <name val="Univers"/>
        <family val="2"/>
        <scheme val="none"/>
      </font>
    </dxf>
    <dxf>
      <font>
        <strike val="0"/>
        <outline val="0"/>
        <shadow val="0"/>
        <u val="none"/>
        <vertAlign val="baseline"/>
        <name val="Univers"/>
        <family val="2"/>
        <scheme val="none"/>
      </font>
    </dxf>
    <dxf>
      <font>
        <strike val="0"/>
        <outline val="0"/>
        <shadow val="0"/>
        <u val="none"/>
        <vertAlign val="baseline"/>
        <name val="Univers"/>
        <family val="2"/>
        <scheme val="none"/>
      </font>
    </dxf>
    <dxf>
      <font>
        <strike val="0"/>
        <outline val="0"/>
        <shadow val="0"/>
        <u val="none"/>
        <vertAlign val="baseline"/>
        <name val="Univers"/>
        <family val="2"/>
        <scheme val="none"/>
      </font>
    </dxf>
    <dxf>
      <font>
        <strike val="0"/>
        <outline val="0"/>
        <shadow val="0"/>
        <u val="none"/>
        <vertAlign val="baseline"/>
        <name val="Univers"/>
        <family val="2"/>
        <scheme val="none"/>
      </font>
    </dxf>
    <dxf>
      <font>
        <strike val="0"/>
        <outline val="0"/>
        <shadow val="0"/>
        <vertAlign val="baseline"/>
        <name val="Univers"/>
        <family val="2"/>
        <scheme val="none"/>
      </font>
    </dxf>
    <dxf>
      <font>
        <strike val="0"/>
        <outline val="0"/>
        <shadow val="0"/>
        <vertAlign val="baseline"/>
        <name val="Univers"/>
        <family val="2"/>
        <scheme val="none"/>
      </font>
    </dxf>
    <dxf>
      <font>
        <strike val="0"/>
        <outline val="0"/>
        <shadow val="0"/>
        <vertAlign val="baseline"/>
        <name val="Univers"/>
        <family val="2"/>
        <scheme val="none"/>
      </font>
    </dxf>
    <dxf>
      <font>
        <strike val="0"/>
        <outline val="0"/>
        <shadow val="0"/>
        <vertAlign val="baseline"/>
        <name val="Univers"/>
        <family val="2"/>
        <scheme val="none"/>
      </font>
    </dxf>
    <dxf>
      <font>
        <strike val="0"/>
        <outline val="0"/>
        <shadow val="0"/>
        <vertAlign val="baseline"/>
        <name val="Univers"/>
        <family val="2"/>
        <scheme val="none"/>
      </font>
    </dxf>
    <dxf>
      <font>
        <strike val="0"/>
        <outline val="0"/>
        <shadow val="0"/>
        <vertAlign val="baseline"/>
        <name val="Univers"/>
        <family val="2"/>
        <scheme val="none"/>
      </font>
    </dxf>
    <dxf>
      <font>
        <strike val="0"/>
        <outline val="0"/>
        <shadow val="0"/>
        <vertAlign val="baseline"/>
        <name val="Univers"/>
        <family val="2"/>
        <scheme val="none"/>
      </font>
    </dxf>
    <dxf>
      <font>
        <strike val="0"/>
        <outline val="0"/>
        <shadow val="0"/>
        <vertAlign val="baseline"/>
        <name val="Univers"/>
        <family val="2"/>
        <scheme val="none"/>
      </font>
    </dxf>
    <dxf>
      <font>
        <strike val="0"/>
        <outline val="0"/>
        <shadow val="0"/>
        <vertAlign val="baseline"/>
        <name val="Univers"/>
        <family val="2"/>
        <scheme val="none"/>
      </font>
    </dxf>
    <dxf>
      <font>
        <strike val="0"/>
        <outline val="0"/>
        <shadow val="0"/>
        <vertAlign val="baseline"/>
        <name val="Univers"/>
        <family val="2"/>
        <scheme val="none"/>
      </font>
    </dxf>
    <dxf>
      <font>
        <strike val="0"/>
        <outline val="0"/>
        <shadow val="0"/>
        <vertAlign val="baseline"/>
        <name val="Univers"/>
        <family val="2"/>
        <scheme val="none"/>
      </font>
    </dxf>
    <dxf>
      <font>
        <strike val="0"/>
        <outline val="0"/>
        <shadow val="0"/>
        <vertAlign val="baseline"/>
        <name val="Univers"/>
        <family val="2"/>
        <scheme val="none"/>
      </font>
    </dxf>
    <dxf>
      <font>
        <strike val="0"/>
        <outline val="0"/>
        <shadow val="0"/>
        <vertAlign val="baseline"/>
        <name val="Univers"/>
        <family val="2"/>
        <scheme val="none"/>
      </font>
    </dxf>
    <dxf>
      <font>
        <strike val="0"/>
        <outline val="0"/>
        <shadow val="0"/>
        <vertAlign val="baseline"/>
        <name val="Univers"/>
        <family val="2"/>
        <scheme val="none"/>
      </font>
    </dxf>
    <dxf>
      <font>
        <strike val="0"/>
        <outline val="0"/>
        <shadow val="0"/>
        <vertAlign val="baseline"/>
        <name val="Univers"/>
        <family val="2"/>
        <scheme val="none"/>
      </font>
    </dxf>
    <dxf>
      <font>
        <strike val="0"/>
        <outline val="0"/>
        <shadow val="0"/>
        <vertAlign val="baseline"/>
        <name val="Univers"/>
        <family val="2"/>
        <scheme val="none"/>
      </font>
    </dxf>
    <dxf>
      <font>
        <strike val="0"/>
        <outline val="0"/>
        <shadow val="0"/>
        <vertAlign val="baseline"/>
        <name val="Univers"/>
        <family val="2"/>
        <scheme val="none"/>
      </font>
    </dxf>
    <dxf>
      <font>
        <strike val="0"/>
        <outline val="0"/>
        <shadow val="0"/>
        <vertAlign val="baseline"/>
        <name val="Univers"/>
        <family val="2"/>
        <scheme val="none"/>
      </font>
    </dxf>
    <dxf>
      <font>
        <strike val="0"/>
        <outline val="0"/>
        <shadow val="0"/>
        <vertAlign val="baseline"/>
        <name val="Univers"/>
        <family val="2"/>
        <scheme val="none"/>
      </font>
    </dxf>
    <dxf>
      <font>
        <strike val="0"/>
        <outline val="0"/>
        <shadow val="0"/>
        <vertAlign val="baseline"/>
        <name val="Univers"/>
        <family val="2"/>
        <scheme val="none"/>
      </font>
    </dxf>
    <dxf>
      <font>
        <strike val="0"/>
        <outline val="0"/>
        <shadow val="0"/>
        <vertAlign val="baseline"/>
        <name val="Univers"/>
        <family val="2"/>
        <scheme val="none"/>
      </font>
    </dxf>
    <dxf>
      <font>
        <strike val="0"/>
        <outline val="0"/>
        <shadow val="0"/>
        <vertAlign val="baseline"/>
        <name val="Univers"/>
        <family val="2"/>
        <scheme val="none"/>
      </font>
    </dxf>
    <dxf>
      <font>
        <strike val="0"/>
        <outline val="0"/>
        <shadow val="0"/>
        <vertAlign val="baseline"/>
        <name val="Univers"/>
        <family val="2"/>
        <scheme val="none"/>
      </font>
    </dxf>
    <dxf>
      <font>
        <strike val="0"/>
        <outline val="0"/>
        <shadow val="0"/>
        <vertAlign val="baseline"/>
        <name val="Univers"/>
        <family val="2"/>
        <scheme val="none"/>
      </font>
    </dxf>
    <dxf>
      <font>
        <strike val="0"/>
        <outline val="0"/>
        <shadow val="0"/>
        <vertAlign val="baseline"/>
        <name val="Univers"/>
        <family val="2"/>
        <scheme val="none"/>
      </font>
    </dxf>
    <dxf>
      <font>
        <strike val="0"/>
        <outline val="0"/>
        <shadow val="0"/>
        <vertAlign val="baseline"/>
        <name val="Univers"/>
        <family val="2"/>
        <scheme val="none"/>
      </font>
    </dxf>
    <dxf>
      <font>
        <strike val="0"/>
        <outline val="0"/>
        <shadow val="0"/>
        <vertAlign val="baseline"/>
        <name val="Univers"/>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radChristiansen\Downloads\Cottonwood_All_Ministry_AI_Heatmap_v1.3.xlsx" TargetMode="External"/><Relationship Id="rId1" Type="http://schemas.openxmlformats.org/officeDocument/2006/relationships/externalLinkPath" Target="/Users/BradChristiansen/Downloads/Cottonwood_All_Ministry_AI_Heatmap_v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tegory Rollups"/>
      <sheetName val="Weights"/>
      <sheetName val="Prioritization"/>
      <sheetName val="Composite"/>
      <sheetName val="Leverage"/>
      <sheetName val="Risk"/>
      <sheetName val="Complexity"/>
      <sheetName val="Definitions"/>
    </sheetNames>
    <sheetDataSet>
      <sheetData sheetId="0"/>
      <sheetData sheetId="1"/>
      <sheetData sheetId="2"/>
      <sheetData sheetId="3"/>
      <sheetData sheetId="4"/>
      <sheetData sheetId="5"/>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DCAC100-9941-4C63-9B03-3B95A7F11F98}" name="QuestionBank" displayName="QuestionBank" ref="A1:E201" headerRowDxfId="12" dataDxfId="10" totalsRowDxfId="11">
  <autoFilter ref="A1:E201" xr:uid="{00000000-0009-0000-0100-000001000000}"/>
  <tableColumns count="5">
    <tableColumn id="1" xr3:uid="{1E62D554-04E8-49A3-A273-BA7F6002FB56}" name="Facing Group" dataDxfId="17"/>
    <tableColumn id="2" xr3:uid="{1282F6BA-A053-4C30-8044-30400DEAE0CD}" name="Question Type" dataDxfId="16"/>
    <tableColumn id="3" xr3:uid="{622B71A5-2582-4A01-AFCD-3A2F0F094CA2}" name="Question" dataDxfId="15"/>
    <tableColumn id="4" xr3:uid="{CB6AA750-3585-4E01-9452-92C2B754B849}" name="Data" dataDxfId="14"/>
    <tableColumn id="5" xr3:uid="{0530E4E1-E89F-4B10-A191-F5B023537AE6}" name="Actions" dataDxfId="13"/>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CA9BE68-72DA-4CA1-8266-760C674C8E5B}" name="Leverage" displayName="Leverage" ref="A1:F37">
  <autoFilter ref="A1:F37" xr:uid="{00000000-0009-0000-0100-000007000000}"/>
  <tableColumns count="6">
    <tableColumn id="1" xr3:uid="{DF86ADE4-1023-40BA-A927-0549C1EEDD5F}" name="Category"/>
    <tableColumn id="2" xr3:uid="{6E667476-43D5-4CE3-93FA-C47DFACD41F4}" name="Ministry"/>
    <tableColumn id="3" xr3:uid="{45E49FC4-027A-4F32-BE78-25CC115DB94A}" name="Member"/>
    <tableColumn id="4" xr3:uid="{3AFBBC39-6025-4F67-934D-A8C0DDA58483}" name="Staff"/>
    <tableColumn id="5" xr3:uid="{36F84B32-4F84-4136-9547-EDD3B2809699}" name="Visitor"/>
    <tableColumn id="6" xr3:uid="{305E75E0-47A9-47AF-BA2D-06ACE21E5A2D}" name="Volunteer"/>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823E24A-CDF6-486B-BACC-B2AE9A71DF49}" name="Risk" displayName="Risk" ref="A1:F37">
  <autoFilter ref="A1:F37" xr:uid="{00000000-0009-0000-0100-000008000000}"/>
  <tableColumns count="6">
    <tableColumn id="1" xr3:uid="{094E77BD-50AB-4AA2-9276-3E7695542FB3}" name="Category"/>
    <tableColumn id="2" xr3:uid="{9F508A86-6CED-47DB-9E8C-5FBB3A505B09}" name="Ministry"/>
    <tableColumn id="3" xr3:uid="{8AFE532B-AF66-4BA5-BE36-550101FE5614}" name="Member"/>
    <tableColumn id="4" xr3:uid="{D302E3F4-AE34-4E30-82BA-E2531E7F4674}" name="Staff"/>
    <tableColumn id="5" xr3:uid="{86328A22-F78A-4DA7-AE98-AE7382AAECED}" name="Visitor"/>
    <tableColumn id="6" xr3:uid="{CB4EA887-BE3F-4D36-9420-2FD3D7FB6DF7}" name="Volunteer"/>
  </tableColumns>
  <tableStyleInfo name="TableStyleMedium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89DDCC6-48F5-48AA-A7A7-4D9442CC8C7E}" name="Complexity" displayName="Complexity" ref="A1:F37">
  <autoFilter ref="A1:F37" xr:uid="{00000000-0009-0000-0100-000009000000}"/>
  <tableColumns count="6">
    <tableColumn id="1" xr3:uid="{7D342D98-D107-4FD0-8951-D7B4C91A2851}" name="Category"/>
    <tableColumn id="2" xr3:uid="{0B641CED-9AE6-40CB-B4DF-CE6A75C10972}" name="Ministry"/>
    <tableColumn id="3" xr3:uid="{F40E818F-832C-4CB2-9D85-DA6045D01CF1}" name="Member"/>
    <tableColumn id="4" xr3:uid="{2713EB01-F16D-412B-880D-63020E45C34C}" name="Staff"/>
    <tableColumn id="5" xr3:uid="{8E2E1B2E-0CE4-4F6F-8B37-F6B2899594ED}" name="Visitor"/>
    <tableColumn id="6" xr3:uid="{9262614D-4FE7-4221-8076-476C2B6BC4C0}" name="Volunteer"/>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77E4427-EA2F-461A-8D16-098239E82425}" name="KPILibrary" displayName="KPILibrary" ref="A4:P37" headerRowDxfId="20" dataDxfId="18" totalsRowDxfId="19">
  <autoFilter ref="A4:P37" xr:uid="{00000000-0009-0000-0100-000001000000}"/>
  <tableColumns count="16">
    <tableColumn id="1" xr3:uid="{7F26264E-4DAD-4678-AC1F-3AD636E9879A}" name="KPI ID" dataDxfId="36"/>
    <tableColumn id="2" xr3:uid="{F35304CE-9B5E-4245-844B-5713091429AD}" name="KPI Name" dataDxfId="35"/>
    <tableColumn id="3" xr3:uid="{C2D904A3-CDA6-4DF8-AAC0-B1B91CFD18BC}" name="Audience" dataDxfId="34"/>
    <tableColumn id="4" xr3:uid="{B12E939C-C89D-4938-8102-B9B48FFCB62E}" name="Intent" dataDxfId="33"/>
    <tableColumn id="5" xr3:uid="{18191471-A76C-408B-90B2-7922446FB50A}" name="Definition" dataDxfId="32"/>
    <tableColumn id="6" xr3:uid="{B340508E-4B96-4AC4-BE3D-E360F9710DBC}" name="Numerator (what to count)" dataDxfId="31"/>
    <tableColumn id="7" xr3:uid="{59C8878A-DEA2-4EE4-B03D-DB3083460DC2}" name="Denominator (what to count)" dataDxfId="30"/>
    <tableColumn id="8" xr3:uid="{D545BA7F-70E1-4B57-9162-7BE5EE42F496}" name="Value Formula" dataDxfId="29"/>
    <tableColumn id="9" xr3:uid="{629877E0-C6B8-4A8C-85E6-9FEEBE08EAD0}" name="Instrumentation / Events" dataDxfId="28"/>
    <tableColumn id="10" xr3:uid="{ED8B7469-6025-474D-8735-175E979637E7}" name="System(s) of Record" dataDxfId="27"/>
    <tableColumn id="11" xr3:uid="{8BAF9BC2-B9C4-417E-9DD8-19AC15BD81A5}" name="Rock Scheduling Notes (if applicable)" dataDxfId="26"/>
    <tableColumn id="12" xr3:uid="{BAAFBFB5-FD3B-4DEC-B4AA-C5D85B4D9443}" name="Owner" dataDxfId="25"/>
    <tableColumn id="13" xr3:uid="{1256B677-E763-4633-A8F4-0DBE344A70E1}" name="Refresh Cadence" dataDxfId="24"/>
    <tableColumn id="14" xr3:uid="{7796B888-007A-4517-9FEC-C0DD5BFE8D9F}" name="Targets (G/Y/R)" dataDxfId="23"/>
    <tableColumn id="15" xr3:uid="{BBB20BE4-0EDA-4034-A8D9-38C1115D1E44}" name="Doc Links (URLs)" dataDxfId="22"/>
    <tableColumn id="16" xr3:uid="{B632A3DA-2313-48EF-9F72-277B5BE45421}" name="Notes / Pitfalls" dataDxfId="21"/>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AEDE056-8B4F-4A08-880B-A4AD029FEC04}" name="TelemetryTaxonomy" displayName="TelemetryTaxonomy" ref="A4:E35" headerRowDxfId="4" dataDxfId="2" totalsRowDxfId="3">
  <autoFilter ref="A4:E35" xr:uid="{00000000-0009-0000-0100-000002000000}"/>
  <tableColumns count="5">
    <tableColumn id="1" xr3:uid="{05ACC331-3987-46A5-B287-0CC560A694FD}" name="Event Name" dataDxfId="9"/>
    <tableColumn id="2" xr3:uid="{17290FAB-445A-402B-A74C-387DAE5A71F8}" name="Audience" dataDxfId="8"/>
    <tableColumn id="3" xr3:uid="{A3379569-F9D0-4AC1-B780-EE94759E4384}" name="Required Properties" dataDxfId="7"/>
    <tableColumn id="4" xr3:uid="{A233E78E-EB2B-4947-837F-F7C5BDA2357A}" name="Definition" dataDxfId="6"/>
    <tableColumn id="5" xr3:uid="{B446F9A2-8B51-4EE3-866E-F5A5B40EB538}" name="Related KPIs" dataDxfId="5"/>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2003086-9930-404D-9F22-B6B457059AEE}" name="RollupLeverage" displayName="RollupLeverage" ref="A6:E19">
  <autoFilter ref="A6:E19" xr:uid="{00000000-0009-0000-0100-000001000000}"/>
  <tableColumns count="5">
    <tableColumn id="1" xr3:uid="{AA7A064A-EEAA-443A-BDD3-16DBF4B774FE}" name="Category"/>
    <tableColumn id="2" xr3:uid="{F95CF121-12A5-4461-BE9C-37EA0C85931D}" name="Visitor"/>
    <tableColumn id="3" xr3:uid="{9A5BD8A3-38FE-45B7-A19B-1A14C9AE6BB7}" name="Member"/>
    <tableColumn id="4" xr3:uid="{D5765C3B-46F0-4D2F-A91E-71A2DC20A2A8}" name="Volunteer"/>
    <tableColumn id="5" xr3:uid="{9EB0075A-D7E4-49A4-A8A3-C9FD86084145}" name="Staff"/>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FA5D169-64A8-4D5C-B6BD-705980BA37F8}" name="RollupRisk" displayName="RollupRisk" ref="A22:E35">
  <autoFilter ref="A22:E35" xr:uid="{00000000-0009-0000-0100-000002000000}"/>
  <tableColumns count="5">
    <tableColumn id="1" xr3:uid="{AD68D4BB-A65C-46A9-AF31-6BE52DA9EA2C}" name="Category"/>
    <tableColumn id="2" xr3:uid="{39FC3F75-FF28-4AD6-8D39-6D9B634CE90C}" name="Visitor"/>
    <tableColumn id="3" xr3:uid="{882DE19F-091E-41FD-BCD7-49D2021BED45}" name="Member"/>
    <tableColumn id="4" xr3:uid="{032B33E6-9F7A-46D4-B6B4-C33A27375E1D}" name="Volunteer"/>
    <tableColumn id="5" xr3:uid="{00983D50-24F8-4CCA-8799-211753CEB63B}" name="Staff"/>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1D78199-E2B6-40FA-B9CA-968F8B52B220}" name="RollupComplexity" displayName="RollupComplexity" ref="A38:E51">
  <autoFilter ref="A38:E51" xr:uid="{00000000-0009-0000-0100-000003000000}"/>
  <tableColumns count="5">
    <tableColumn id="1" xr3:uid="{74BCAE23-E0A7-4DA2-9BC1-09003293E601}" name="Category"/>
    <tableColumn id="2" xr3:uid="{1D5E09DD-569A-4A1C-A40A-CCF3F5119E61}" name="Visitor"/>
    <tableColumn id="3" xr3:uid="{3FDD7B15-160F-4661-AC4C-768108ED415E}" name="Member"/>
    <tableColumn id="4" xr3:uid="{B66663D7-5E0D-4DC8-A6C8-E860FD2049D8}" name="Volunteer"/>
    <tableColumn id="5" xr3:uid="{F89B1D56-99A5-4D24-B6EE-6CCEC85A1975}" name="Staff"/>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27CB60B-105A-4625-A20E-2A5BFD52816C}" name="RollupPriority" displayName="RollupPriority" ref="A54:E67">
  <autoFilter ref="A54:E67" xr:uid="{00000000-0009-0000-0100-000004000000}"/>
  <tableColumns count="5">
    <tableColumn id="1" xr3:uid="{E6FEF29B-8462-4041-B87B-B4651E059F24}" name="Category"/>
    <tableColumn id="2" xr3:uid="{115C7C55-1B18-4500-8233-CA0D6F4942BB}" name="Visitor"/>
    <tableColumn id="3" xr3:uid="{A1EA9D26-7570-42C5-9F3E-A8A903301782}" name="Member"/>
    <tableColumn id="4" xr3:uid="{4771A1EE-87D6-40D3-AC41-AC17B21D957C}" name="Volunteer"/>
    <tableColumn id="5" xr3:uid="{CFE305B4-629B-4236-9A7D-63DF659CD401}" name="Staff"/>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7ACBA9B-ADF5-4758-8376-A6497FD11D7C}" name="Prioritize" displayName="Prioritize" ref="A1:K37">
  <autoFilter ref="A1:K37" xr:uid="{00000000-0009-0000-0100-000005000000}"/>
  <tableColumns count="11">
    <tableColumn id="1" xr3:uid="{E8D0EA74-7BB3-4C16-96E9-F5257AECEE9C}" name="Category"/>
    <tableColumn id="2" xr3:uid="{13BEDD01-0859-4630-9CD4-706E052B07B2}" name="Ministry"/>
    <tableColumn id="3" xr3:uid="{410BB6EE-93CB-4866-A299-648EB372764A}" name="Visitor Score">
      <calculatedColumnFormula>([1]Weights!$B$2*L2)-([1]Weights!$B$3*M2)-([1]Weights!$B$4*N2)</calculatedColumnFormula>
    </tableColumn>
    <tableColumn id="4" xr3:uid="{D4F96C28-C924-45A4-82A7-6B009AA7698F}" name="Member Score">
      <calculatedColumnFormula>([1]Weights!$B$2*O2)-([1]Weights!$B$3*P2)-([1]Weights!$B$4*Q2)</calculatedColumnFormula>
    </tableColumn>
    <tableColumn id="5" xr3:uid="{F4E994D5-AA83-4B8B-8F94-6493635B1E79}" name="Volunteer Score">
      <calculatedColumnFormula>([1]Weights!$B$2*R2)-([1]Weights!$B$3*S2)-([1]Weights!$B$4*T2)</calculatedColumnFormula>
    </tableColumn>
    <tableColumn id="6" xr3:uid="{A57FE7BC-0910-46A9-9351-AFA90FEBC80E}" name="Staff Score">
      <calculatedColumnFormula>([1]Weights!$B$2*U2)-([1]Weights!$B$3*V2)-([1]Weights!$B$4*W2)</calculatedColumnFormula>
    </tableColumn>
    <tableColumn id="7" xr3:uid="{8377F1B8-4155-44A5-AE47-BEA1CD5E2CFB}" name="Overall Score">
      <calculatedColumnFormula>AVERAGE(C2:F2)</calculatedColumnFormula>
    </tableColumn>
    <tableColumn id="8" xr3:uid="{4619FD1D-A697-43DA-B346-09572C8C14C7}" name="Visitor (L/R/C)">
      <calculatedColumnFormula>L2&amp;"/"&amp;M2&amp;"/"&amp;N2</calculatedColumnFormula>
    </tableColumn>
    <tableColumn id="9" xr3:uid="{B7B46DCE-C71D-4AA4-A7A9-15FCDFCE412A}" name="Member (L/R/C)">
      <calculatedColumnFormula>O2&amp;"/"&amp;P2&amp;"/"&amp;Q2</calculatedColumnFormula>
    </tableColumn>
    <tableColumn id="10" xr3:uid="{B74EE460-4FD0-456E-9E5F-87F75308EFD3}" name="Volunteer (L/R/C)">
      <calculatedColumnFormula>R2&amp;"/"&amp;S2&amp;"/"&amp;T2</calculatedColumnFormula>
    </tableColumn>
    <tableColumn id="11" xr3:uid="{46B641D8-770E-447F-801D-644EB4AB801B}" name="Staff (L/R/C)">
      <calculatedColumnFormula>U2&amp;"/"&amp;V2&amp;"/"&amp;W2</calculatedColumnFormula>
    </tableColumn>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C740374-C0AB-402F-94EB-F4D0A3D201E4}" name="Composite" displayName="Composite" ref="A1:F37">
  <autoFilter ref="A1:F37" xr:uid="{00000000-0009-0000-0100-000006000000}"/>
  <tableColumns count="6">
    <tableColumn id="1" xr3:uid="{0197BE6E-C336-45A2-A128-54DB956EB1C3}" name="Category"/>
    <tableColumn id="2" xr3:uid="{15AD7CAB-A8A1-4D22-8C22-231F67FA339B}" name="Ministry"/>
    <tableColumn id="5" xr3:uid="{1BC30C71-8F41-45A1-A296-A50FE22733A0}" name="Visitor (L/R/C)" dataDxfId="1">
      <calculatedColumnFormula>Prioritize[[#This Row],[Visitor (L/R/C)]]</calculatedColumnFormula>
    </tableColumn>
    <tableColumn id="3" xr3:uid="{176C9573-5BA4-4BDF-BB11-C2F147DCAAD8}" name="Member (L/R/C)">
      <calculatedColumnFormula>Prioritize[[#This Row],[Member (L/R/C)]]</calculatedColumnFormula>
    </tableColumn>
    <tableColumn id="6" xr3:uid="{6FA7205D-6912-432E-819A-E2E1EC52F344}" name="Volunteer (L/R/C)" dataDxfId="0">
      <calculatedColumnFormula>Prioritize[[#This Row],[Volunteer (L/R/C)]]</calculatedColumnFormula>
    </tableColumn>
    <tableColumn id="4" xr3:uid="{83BB9B47-B112-4EA0-9FF4-A769255C15F8}" name="Staff (L/R/C)">
      <calculatedColumnFormula>Prioritize[[#This Row],[Staff (L/R/C)]]</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table" Target="../tables/table2.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table" Target="../tables/table4.xml"/><Relationship Id="rId4" Type="http://schemas.openxmlformats.org/officeDocument/2006/relationships/table" Target="../tables/table7.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8.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17E30-46CB-4534-857A-70D698D0F229}">
  <sheetPr>
    <tabColor theme="6" tint="0.39997558519241921"/>
  </sheetPr>
  <dimension ref="A1:C68"/>
  <sheetViews>
    <sheetView workbookViewId="0">
      <selection activeCell="D18" sqref="D18"/>
    </sheetView>
  </sheetViews>
  <sheetFormatPr defaultRowHeight="15" x14ac:dyDescent="0.25"/>
  <cols>
    <col min="1" max="2" width="9.140625" style="3"/>
    <col min="3" max="3" width="119.5703125" style="3" customWidth="1"/>
    <col min="4" max="16384" width="9.140625" style="3"/>
  </cols>
  <sheetData>
    <row r="1" spans="1:3" ht="27.75" x14ac:dyDescent="0.4">
      <c r="A1" s="9" t="s">
        <v>1450</v>
      </c>
      <c r="B1" s="9"/>
      <c r="C1" s="9"/>
    </row>
    <row r="2" spans="1:3" x14ac:dyDescent="0.25">
      <c r="B2" s="8" t="s">
        <v>48</v>
      </c>
    </row>
    <row r="3" spans="1:3" x14ac:dyDescent="0.25">
      <c r="C3" s="3" t="s">
        <v>49</v>
      </c>
    </row>
    <row r="4" spans="1:3" x14ac:dyDescent="0.25">
      <c r="C4" s="3" t="s">
        <v>50</v>
      </c>
    </row>
    <row r="5" spans="1:3" x14ac:dyDescent="0.25">
      <c r="C5" s="3" t="s">
        <v>51</v>
      </c>
    </row>
    <row r="6" spans="1:3" x14ac:dyDescent="0.25">
      <c r="C6" s="3" t="s">
        <v>52</v>
      </c>
    </row>
    <row r="7" spans="1:3" x14ac:dyDescent="0.25">
      <c r="C7" s="3" t="s">
        <v>53</v>
      </c>
    </row>
    <row r="8" spans="1:3" x14ac:dyDescent="0.25">
      <c r="C8" s="3" t="s">
        <v>54</v>
      </c>
    </row>
    <row r="9" spans="1:3" x14ac:dyDescent="0.25">
      <c r="B9" s="8" t="s">
        <v>104</v>
      </c>
    </row>
    <row r="10" spans="1:3" x14ac:dyDescent="0.25">
      <c r="C10" s="3" t="s">
        <v>55</v>
      </c>
    </row>
    <row r="11" spans="1:3" x14ac:dyDescent="0.25">
      <c r="C11" s="3" t="s">
        <v>56</v>
      </c>
    </row>
    <row r="12" spans="1:3" x14ac:dyDescent="0.25">
      <c r="C12" s="3" t="s">
        <v>57</v>
      </c>
    </row>
    <row r="13" spans="1:3" x14ac:dyDescent="0.25">
      <c r="C13" s="3" t="s">
        <v>58</v>
      </c>
    </row>
    <row r="14" spans="1:3" x14ac:dyDescent="0.25">
      <c r="C14" s="3" t="s">
        <v>59</v>
      </c>
    </row>
    <row r="15" spans="1:3" x14ac:dyDescent="0.25">
      <c r="B15" s="8" t="s">
        <v>105</v>
      </c>
    </row>
    <row r="16" spans="1:3" x14ac:dyDescent="0.25">
      <c r="C16" s="3" t="s">
        <v>60</v>
      </c>
    </row>
    <row r="17" spans="2:3" x14ac:dyDescent="0.25">
      <c r="C17" s="3" t="s">
        <v>61</v>
      </c>
    </row>
    <row r="18" spans="2:3" x14ac:dyDescent="0.25">
      <c r="C18" s="3" t="s">
        <v>62</v>
      </c>
    </row>
    <row r="19" spans="2:3" x14ac:dyDescent="0.25">
      <c r="C19" s="3" t="s">
        <v>63</v>
      </c>
    </row>
    <row r="20" spans="2:3" x14ac:dyDescent="0.25">
      <c r="C20" s="3" t="s">
        <v>64</v>
      </c>
    </row>
    <row r="21" spans="2:3" x14ac:dyDescent="0.25">
      <c r="B21" s="8" t="s">
        <v>106</v>
      </c>
    </row>
    <row r="22" spans="2:3" x14ac:dyDescent="0.25">
      <c r="C22" s="3" t="s">
        <v>65</v>
      </c>
    </row>
    <row r="23" spans="2:3" x14ac:dyDescent="0.25">
      <c r="C23" s="3" t="s">
        <v>66</v>
      </c>
    </row>
    <row r="24" spans="2:3" x14ac:dyDescent="0.25">
      <c r="C24" s="3" t="s">
        <v>67</v>
      </c>
    </row>
    <row r="25" spans="2:3" x14ac:dyDescent="0.25">
      <c r="C25" s="3" t="s">
        <v>68</v>
      </c>
    </row>
    <row r="26" spans="2:3" x14ac:dyDescent="0.25">
      <c r="C26" s="3" t="s">
        <v>69</v>
      </c>
    </row>
    <row r="27" spans="2:3" x14ac:dyDescent="0.25">
      <c r="C27" s="3" t="s">
        <v>70</v>
      </c>
    </row>
    <row r="28" spans="2:3" x14ac:dyDescent="0.25">
      <c r="B28" s="8" t="s">
        <v>107</v>
      </c>
    </row>
    <row r="29" spans="2:3" x14ac:dyDescent="0.25">
      <c r="C29" s="3" t="s">
        <v>71</v>
      </c>
    </row>
    <row r="30" spans="2:3" x14ac:dyDescent="0.25">
      <c r="C30" s="3" t="s">
        <v>72</v>
      </c>
    </row>
    <row r="31" spans="2:3" x14ac:dyDescent="0.25">
      <c r="C31" s="3" t="s">
        <v>73</v>
      </c>
    </row>
    <row r="32" spans="2:3" x14ac:dyDescent="0.25">
      <c r="C32" s="3" t="s">
        <v>74</v>
      </c>
    </row>
    <row r="33" spans="2:3" x14ac:dyDescent="0.25">
      <c r="B33" s="8" t="s">
        <v>108</v>
      </c>
    </row>
    <row r="34" spans="2:3" x14ac:dyDescent="0.25">
      <c r="C34" s="3" t="s">
        <v>75</v>
      </c>
    </row>
    <row r="35" spans="2:3" x14ac:dyDescent="0.25">
      <c r="C35" s="3" t="s">
        <v>76</v>
      </c>
    </row>
    <row r="36" spans="2:3" x14ac:dyDescent="0.25">
      <c r="C36" s="3" t="s">
        <v>77</v>
      </c>
    </row>
    <row r="37" spans="2:3" x14ac:dyDescent="0.25">
      <c r="C37" s="3" t="s">
        <v>78</v>
      </c>
    </row>
    <row r="38" spans="2:3" x14ac:dyDescent="0.25">
      <c r="B38" s="8" t="s">
        <v>109</v>
      </c>
    </row>
    <row r="39" spans="2:3" x14ac:dyDescent="0.25">
      <c r="C39" s="3" t="s">
        <v>79</v>
      </c>
    </row>
    <row r="40" spans="2:3" x14ac:dyDescent="0.25">
      <c r="C40" s="3" t="s">
        <v>80</v>
      </c>
    </row>
    <row r="41" spans="2:3" x14ac:dyDescent="0.25">
      <c r="C41" s="3" t="s">
        <v>81</v>
      </c>
    </row>
    <row r="42" spans="2:3" x14ac:dyDescent="0.25">
      <c r="C42" s="3" t="s">
        <v>82</v>
      </c>
    </row>
    <row r="43" spans="2:3" x14ac:dyDescent="0.25">
      <c r="B43" s="8" t="s">
        <v>110</v>
      </c>
    </row>
    <row r="44" spans="2:3" x14ac:dyDescent="0.25">
      <c r="C44" s="3" t="s">
        <v>83</v>
      </c>
    </row>
    <row r="45" spans="2:3" x14ac:dyDescent="0.25">
      <c r="C45" s="3" t="s">
        <v>84</v>
      </c>
    </row>
    <row r="46" spans="2:3" x14ac:dyDescent="0.25">
      <c r="C46" s="3" t="s">
        <v>85</v>
      </c>
    </row>
    <row r="47" spans="2:3" x14ac:dyDescent="0.25">
      <c r="C47" s="3" t="s">
        <v>86</v>
      </c>
    </row>
    <row r="48" spans="2:3" x14ac:dyDescent="0.25">
      <c r="B48" s="8" t="s">
        <v>111</v>
      </c>
    </row>
    <row r="49" spans="2:3" x14ac:dyDescent="0.25">
      <c r="C49" s="3" t="s">
        <v>87</v>
      </c>
    </row>
    <row r="50" spans="2:3" x14ac:dyDescent="0.25">
      <c r="C50" s="3" t="s">
        <v>88</v>
      </c>
    </row>
    <row r="51" spans="2:3" x14ac:dyDescent="0.25">
      <c r="C51" s="3" t="s">
        <v>89</v>
      </c>
    </row>
    <row r="52" spans="2:3" x14ac:dyDescent="0.25">
      <c r="C52" s="3" t="s">
        <v>90</v>
      </c>
    </row>
    <row r="53" spans="2:3" x14ac:dyDescent="0.25">
      <c r="B53" s="8" t="s">
        <v>112</v>
      </c>
    </row>
    <row r="54" spans="2:3" x14ac:dyDescent="0.25">
      <c r="C54" s="3" t="s">
        <v>91</v>
      </c>
    </row>
    <row r="55" spans="2:3" x14ac:dyDescent="0.25">
      <c r="C55" s="3" t="s">
        <v>92</v>
      </c>
    </row>
    <row r="56" spans="2:3" x14ac:dyDescent="0.25">
      <c r="C56" s="3" t="s">
        <v>93</v>
      </c>
    </row>
    <row r="57" spans="2:3" x14ac:dyDescent="0.25">
      <c r="C57" s="3" t="s">
        <v>94</v>
      </c>
    </row>
    <row r="58" spans="2:3" x14ac:dyDescent="0.25">
      <c r="C58" s="3" t="s">
        <v>95</v>
      </c>
    </row>
    <row r="59" spans="2:3" x14ac:dyDescent="0.25">
      <c r="B59" s="8" t="s">
        <v>113</v>
      </c>
    </row>
    <row r="60" spans="2:3" x14ac:dyDescent="0.25">
      <c r="C60" s="3" t="s">
        <v>96</v>
      </c>
    </row>
    <row r="61" spans="2:3" x14ac:dyDescent="0.25">
      <c r="C61" s="3" t="s">
        <v>97</v>
      </c>
    </row>
    <row r="62" spans="2:3" x14ac:dyDescent="0.25">
      <c r="C62" s="3" t="s">
        <v>98</v>
      </c>
    </row>
    <row r="63" spans="2:3" x14ac:dyDescent="0.25">
      <c r="C63" s="3" t="s">
        <v>99</v>
      </c>
    </row>
    <row r="64" spans="2:3" x14ac:dyDescent="0.25">
      <c r="B64" s="8" t="s">
        <v>114</v>
      </c>
    </row>
    <row r="65" spans="3:3" x14ac:dyDescent="0.25">
      <c r="C65" s="3" t="s">
        <v>100</v>
      </c>
    </row>
    <row r="66" spans="3:3" x14ac:dyDescent="0.25">
      <c r="C66" s="3" t="s">
        <v>101</v>
      </c>
    </row>
    <row r="67" spans="3:3" x14ac:dyDescent="0.25">
      <c r="C67" s="3" t="s">
        <v>102</v>
      </c>
    </row>
    <row r="68" spans="3:3" x14ac:dyDescent="0.25">
      <c r="C68" s="3" t="s">
        <v>103</v>
      </c>
    </row>
  </sheetData>
  <mergeCells count="1">
    <mergeCell ref="A1:C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9E313-34C6-482B-A9AB-5CA09E35835C}">
  <sheetPr>
    <tabColor theme="8" tint="0.59999389629810485"/>
  </sheetPr>
  <dimension ref="A1:C18"/>
  <sheetViews>
    <sheetView workbookViewId="0">
      <selection activeCell="C3" sqref="C3"/>
    </sheetView>
  </sheetViews>
  <sheetFormatPr defaultRowHeight="15" x14ac:dyDescent="0.25"/>
  <cols>
    <col min="1" max="2" width="9.140625" style="3"/>
    <col min="3" max="3" width="94.7109375" style="3" customWidth="1"/>
    <col min="4" max="16384" width="9.140625" style="3"/>
  </cols>
  <sheetData>
    <row r="1" spans="1:3" ht="26.25" x14ac:dyDescent="0.4">
      <c r="A1" s="7" t="s">
        <v>308</v>
      </c>
      <c r="B1" s="7"/>
      <c r="C1" s="7"/>
    </row>
    <row r="2" spans="1:3" x14ac:dyDescent="0.25">
      <c r="B2" s="3" t="s">
        <v>309</v>
      </c>
    </row>
    <row r="3" spans="1:3" x14ac:dyDescent="0.25">
      <c r="C3" s="3" t="s">
        <v>1458</v>
      </c>
    </row>
    <row r="4" spans="1:3" x14ac:dyDescent="0.25">
      <c r="C4" s="8" t="s">
        <v>307</v>
      </c>
    </row>
    <row r="5" spans="1:3" x14ac:dyDescent="0.25">
      <c r="C5" s="3" t="s">
        <v>1459</v>
      </c>
    </row>
    <row r="6" spans="1:3" x14ac:dyDescent="0.25">
      <c r="C6" s="3" t="s">
        <v>1460</v>
      </c>
    </row>
    <row r="7" spans="1:3" x14ac:dyDescent="0.25">
      <c r="C7" s="3" t="s">
        <v>1461</v>
      </c>
    </row>
    <row r="8" spans="1:3" x14ac:dyDescent="0.25">
      <c r="C8" s="3" t="s">
        <v>1462</v>
      </c>
    </row>
    <row r="9" spans="1:3" x14ac:dyDescent="0.25">
      <c r="C9" s="3" t="s">
        <v>1463</v>
      </c>
    </row>
    <row r="10" spans="1:3" x14ac:dyDescent="0.25">
      <c r="C10" s="3" t="s">
        <v>1464</v>
      </c>
    </row>
    <row r="11" spans="1:3" x14ac:dyDescent="0.25">
      <c r="C11" s="3" t="s">
        <v>1465</v>
      </c>
    </row>
    <row r="12" spans="1:3" x14ac:dyDescent="0.25">
      <c r="C12" s="3" t="s">
        <v>1466</v>
      </c>
    </row>
    <row r="13" spans="1:3" x14ac:dyDescent="0.25">
      <c r="C13" s="3" t="s">
        <v>1467</v>
      </c>
    </row>
    <row r="14" spans="1:3" x14ac:dyDescent="0.25">
      <c r="C14" s="3" t="s">
        <v>1468</v>
      </c>
    </row>
    <row r="15" spans="1:3" x14ac:dyDescent="0.25">
      <c r="C15" s="3" t="s">
        <v>1469</v>
      </c>
    </row>
    <row r="16" spans="1:3" x14ac:dyDescent="0.25">
      <c r="C16" s="3" t="s">
        <v>1470</v>
      </c>
    </row>
    <row r="17" spans="3:3" x14ac:dyDescent="0.25">
      <c r="C17" s="3" t="s">
        <v>1471</v>
      </c>
    </row>
    <row r="18" spans="3:3" x14ac:dyDescent="0.25">
      <c r="C18" s="3" t="s">
        <v>1472</v>
      </c>
    </row>
  </sheetData>
  <mergeCells count="1">
    <mergeCell ref="A1:C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3C5AB-D122-43F0-87C9-BB184A7F29FC}">
  <sheetPr>
    <tabColor theme="8" tint="0.59999389629810485"/>
  </sheetPr>
  <dimension ref="A1:P37"/>
  <sheetViews>
    <sheetView showGridLines="0" topLeftCell="A22" workbookViewId="0">
      <selection activeCell="H29" sqref="H29"/>
    </sheetView>
  </sheetViews>
  <sheetFormatPr defaultRowHeight="15" x14ac:dyDescent="0.25"/>
  <cols>
    <col min="1" max="1" width="9" style="3" customWidth="1"/>
    <col min="2" max="2" width="30" style="3" customWidth="1"/>
    <col min="3" max="3" width="13" style="3" customWidth="1"/>
    <col min="4" max="4" width="26" style="3" customWidth="1"/>
    <col min="5" max="5" width="34" style="3" customWidth="1"/>
    <col min="6" max="7" width="28" style="3" customWidth="1"/>
    <col min="8" max="8" width="18" style="3" customWidth="1"/>
    <col min="9" max="9" width="22" style="3" customWidth="1"/>
    <col min="10" max="10" width="28" style="3" customWidth="1"/>
    <col min="11" max="11" width="18" style="3" customWidth="1"/>
    <col min="12" max="12" width="14" style="3" customWidth="1"/>
    <col min="13" max="13" width="18" style="3" customWidth="1"/>
    <col min="14" max="15" width="34" style="3" customWidth="1"/>
    <col min="16" max="16" width="37" style="3" customWidth="1"/>
    <col min="17" max="16384" width="9.140625" style="3"/>
  </cols>
  <sheetData>
    <row r="1" spans="1:16" ht="20.25" x14ac:dyDescent="0.25">
      <c r="A1" s="1" t="s">
        <v>694</v>
      </c>
      <c r="B1" s="2"/>
      <c r="C1" s="2"/>
      <c r="D1" s="2"/>
      <c r="E1" s="2"/>
      <c r="F1" s="2"/>
      <c r="G1" s="2"/>
      <c r="H1" s="2"/>
      <c r="I1" s="2"/>
      <c r="J1" s="2"/>
      <c r="K1" s="2"/>
      <c r="L1" s="2"/>
      <c r="M1" s="2"/>
      <c r="N1" s="2"/>
      <c r="O1" s="2"/>
      <c r="P1" s="2"/>
    </row>
    <row r="2" spans="1:16" x14ac:dyDescent="0.25">
      <c r="A2" s="4" t="s">
        <v>695</v>
      </c>
      <c r="B2" s="2"/>
      <c r="C2" s="2"/>
      <c r="D2" s="2"/>
      <c r="E2" s="2"/>
      <c r="F2" s="2"/>
      <c r="G2" s="2"/>
      <c r="H2" s="2"/>
      <c r="I2" s="2"/>
      <c r="J2" s="2"/>
      <c r="K2" s="2"/>
      <c r="L2" s="2"/>
      <c r="M2" s="2"/>
      <c r="N2" s="2"/>
      <c r="O2" s="2"/>
      <c r="P2" s="2"/>
    </row>
    <row r="4" spans="1:16" ht="60" x14ac:dyDescent="0.25">
      <c r="A4" s="5" t="s">
        <v>312</v>
      </c>
      <c r="B4" s="5" t="s">
        <v>307</v>
      </c>
      <c r="C4" s="5" t="s">
        <v>313</v>
      </c>
      <c r="D4" s="5" t="s">
        <v>314</v>
      </c>
      <c r="E4" s="5" t="s">
        <v>315</v>
      </c>
      <c r="F4" s="5" t="s">
        <v>316</v>
      </c>
      <c r="G4" s="5" t="s">
        <v>317</v>
      </c>
      <c r="H4" s="5" t="s">
        <v>318</v>
      </c>
      <c r="I4" s="5" t="s">
        <v>319</v>
      </c>
      <c r="J4" s="5" t="s">
        <v>320</v>
      </c>
      <c r="K4" s="5" t="s">
        <v>321</v>
      </c>
      <c r="L4" s="5" t="s">
        <v>322</v>
      </c>
      <c r="M4" s="5" t="s">
        <v>323</v>
      </c>
      <c r="N4" s="5" t="s">
        <v>324</v>
      </c>
      <c r="O4" s="5" t="s">
        <v>325</v>
      </c>
      <c r="P4" s="5" t="s">
        <v>326</v>
      </c>
    </row>
    <row r="5" spans="1:16" ht="102" x14ac:dyDescent="0.25">
      <c r="A5" s="6" t="s">
        <v>327</v>
      </c>
      <c r="B5" s="6" t="s">
        <v>310</v>
      </c>
      <c r="C5" s="6" t="s">
        <v>328</v>
      </c>
      <c r="D5" s="6" t="s">
        <v>329</v>
      </c>
      <c r="E5" s="6" t="s">
        <v>330</v>
      </c>
      <c r="F5" s="6" t="s">
        <v>331</v>
      </c>
      <c r="G5" s="6" t="s">
        <v>332</v>
      </c>
      <c r="H5" s="6" t="s">
        <v>333</v>
      </c>
      <c r="I5" s="6" t="s">
        <v>334</v>
      </c>
      <c r="J5" s="6" t="s">
        <v>335</v>
      </c>
      <c r="K5" s="6" t="s">
        <v>336</v>
      </c>
      <c r="L5" s="6" t="s">
        <v>337</v>
      </c>
      <c r="M5" s="6" t="s">
        <v>338</v>
      </c>
      <c r="N5" s="6" t="s">
        <v>339</v>
      </c>
      <c r="O5" s="6" t="s">
        <v>340</v>
      </c>
      <c r="P5" s="6" t="s">
        <v>341</v>
      </c>
    </row>
    <row r="6" spans="1:16" ht="51" x14ac:dyDescent="0.25">
      <c r="A6" s="6" t="s">
        <v>342</v>
      </c>
      <c r="B6" s="6" t="s">
        <v>311</v>
      </c>
      <c r="C6" s="6" t="s">
        <v>328</v>
      </c>
      <c r="D6" s="6" t="s">
        <v>343</v>
      </c>
      <c r="E6" s="6" t="s">
        <v>344</v>
      </c>
      <c r="F6" s="6" t="s">
        <v>345</v>
      </c>
      <c r="G6" s="6" t="s">
        <v>346</v>
      </c>
      <c r="H6" s="6" t="s">
        <v>333</v>
      </c>
      <c r="I6" s="6" t="s">
        <v>347</v>
      </c>
      <c r="J6" s="6" t="s">
        <v>348</v>
      </c>
      <c r="K6" s="6" t="s">
        <v>340</v>
      </c>
      <c r="L6" s="6" t="s">
        <v>349</v>
      </c>
      <c r="M6" s="6" t="s">
        <v>350</v>
      </c>
      <c r="N6" s="6" t="s">
        <v>351</v>
      </c>
      <c r="O6" s="6" t="s">
        <v>340</v>
      </c>
      <c r="P6" s="6" t="s">
        <v>352</v>
      </c>
    </row>
    <row r="7" spans="1:16" ht="63.75" x14ac:dyDescent="0.25">
      <c r="A7" s="6" t="s">
        <v>353</v>
      </c>
      <c r="B7" s="6" t="s">
        <v>354</v>
      </c>
      <c r="C7" s="6" t="s">
        <v>328</v>
      </c>
      <c r="D7" s="6" t="s">
        <v>355</v>
      </c>
      <c r="E7" s="6" t="s">
        <v>356</v>
      </c>
      <c r="F7" s="6" t="s">
        <v>357</v>
      </c>
      <c r="G7" s="6" t="s">
        <v>358</v>
      </c>
      <c r="H7" s="6" t="s">
        <v>333</v>
      </c>
      <c r="I7" s="6" t="s">
        <v>359</v>
      </c>
      <c r="J7" s="6" t="s">
        <v>348</v>
      </c>
      <c r="K7" s="6" t="s">
        <v>340</v>
      </c>
      <c r="L7" s="6" t="s">
        <v>360</v>
      </c>
      <c r="M7" s="6" t="s">
        <v>350</v>
      </c>
      <c r="N7" s="6" t="s">
        <v>361</v>
      </c>
      <c r="O7" s="6" t="s">
        <v>340</v>
      </c>
      <c r="P7" s="6" t="s">
        <v>362</v>
      </c>
    </row>
    <row r="8" spans="1:16" ht="51" x14ac:dyDescent="0.25">
      <c r="A8" s="6" t="s">
        <v>363</v>
      </c>
      <c r="B8" s="6" t="s">
        <v>364</v>
      </c>
      <c r="C8" s="6" t="s">
        <v>328</v>
      </c>
      <c r="D8" s="6" t="s">
        <v>365</v>
      </c>
      <c r="E8" s="6" t="s">
        <v>366</v>
      </c>
      <c r="F8" s="6" t="s">
        <v>367</v>
      </c>
      <c r="G8" s="6" t="s">
        <v>368</v>
      </c>
      <c r="H8" s="6" t="s">
        <v>333</v>
      </c>
      <c r="I8" s="6" t="s">
        <v>369</v>
      </c>
      <c r="J8" s="6" t="s">
        <v>370</v>
      </c>
      <c r="K8" s="6" t="s">
        <v>340</v>
      </c>
      <c r="L8" s="6" t="s">
        <v>337</v>
      </c>
      <c r="M8" s="6" t="s">
        <v>350</v>
      </c>
      <c r="N8" s="6" t="s">
        <v>371</v>
      </c>
      <c r="O8" s="6" t="s">
        <v>340</v>
      </c>
      <c r="P8" s="6" t="s">
        <v>372</v>
      </c>
    </row>
    <row r="9" spans="1:16" ht="51" x14ac:dyDescent="0.25">
      <c r="A9" s="6" t="s">
        <v>373</v>
      </c>
      <c r="B9" s="6" t="s">
        <v>374</v>
      </c>
      <c r="C9" s="6" t="s">
        <v>328</v>
      </c>
      <c r="D9" s="6" t="s">
        <v>375</v>
      </c>
      <c r="E9" s="6" t="s">
        <v>376</v>
      </c>
      <c r="F9" s="6" t="s">
        <v>377</v>
      </c>
      <c r="G9" s="6" t="s">
        <v>378</v>
      </c>
      <c r="H9" s="6" t="s">
        <v>333</v>
      </c>
      <c r="I9" s="6" t="s">
        <v>379</v>
      </c>
      <c r="J9" s="6" t="s">
        <v>380</v>
      </c>
      <c r="K9" s="6" t="s">
        <v>340</v>
      </c>
      <c r="L9" s="6" t="s">
        <v>381</v>
      </c>
      <c r="M9" s="6" t="s">
        <v>350</v>
      </c>
      <c r="N9" s="6" t="s">
        <v>382</v>
      </c>
      <c r="O9" s="6" t="s">
        <v>340</v>
      </c>
      <c r="P9" s="6" t="s">
        <v>383</v>
      </c>
    </row>
    <row r="10" spans="1:16" ht="63.75" x14ac:dyDescent="0.25">
      <c r="A10" s="6" t="s">
        <v>384</v>
      </c>
      <c r="B10" s="6" t="s">
        <v>385</v>
      </c>
      <c r="C10" s="6" t="s">
        <v>328</v>
      </c>
      <c r="D10" s="6" t="s">
        <v>386</v>
      </c>
      <c r="E10" s="6" t="s">
        <v>387</v>
      </c>
      <c r="F10" s="6" t="s">
        <v>388</v>
      </c>
      <c r="G10" s="6" t="s">
        <v>378</v>
      </c>
      <c r="H10" s="6" t="s">
        <v>389</v>
      </c>
      <c r="I10" s="6" t="s">
        <v>390</v>
      </c>
      <c r="J10" s="6" t="s">
        <v>391</v>
      </c>
      <c r="K10" s="6" t="s">
        <v>340</v>
      </c>
      <c r="L10" s="6" t="s">
        <v>392</v>
      </c>
      <c r="M10" s="6" t="s">
        <v>393</v>
      </c>
      <c r="N10" s="6" t="s">
        <v>394</v>
      </c>
      <c r="O10" s="6" t="s">
        <v>340</v>
      </c>
      <c r="P10" s="6" t="s">
        <v>395</v>
      </c>
    </row>
    <row r="11" spans="1:16" ht="38.25" x14ac:dyDescent="0.25">
      <c r="A11" s="6" t="s">
        <v>396</v>
      </c>
      <c r="B11" s="6" t="s">
        <v>397</v>
      </c>
      <c r="C11" s="6" t="s">
        <v>328</v>
      </c>
      <c r="D11" s="6" t="s">
        <v>398</v>
      </c>
      <c r="E11" s="6" t="s">
        <v>399</v>
      </c>
      <c r="F11" s="6" t="s">
        <v>400</v>
      </c>
      <c r="G11" s="6" t="s">
        <v>401</v>
      </c>
      <c r="H11" s="6" t="s">
        <v>402</v>
      </c>
      <c r="I11" s="6" t="s">
        <v>403</v>
      </c>
      <c r="J11" s="6" t="s">
        <v>404</v>
      </c>
      <c r="K11" s="6" t="s">
        <v>340</v>
      </c>
      <c r="L11" s="6" t="s">
        <v>405</v>
      </c>
      <c r="M11" s="6" t="s">
        <v>350</v>
      </c>
      <c r="N11" s="6" t="s">
        <v>406</v>
      </c>
      <c r="O11" s="6" t="s">
        <v>340</v>
      </c>
      <c r="P11" s="6" t="s">
        <v>407</v>
      </c>
    </row>
    <row r="12" spans="1:16" ht="38.25" x14ac:dyDescent="0.25">
      <c r="A12" s="6" t="s">
        <v>408</v>
      </c>
      <c r="B12" s="6" t="s">
        <v>409</v>
      </c>
      <c r="C12" s="6" t="s">
        <v>328</v>
      </c>
      <c r="D12" s="6" t="s">
        <v>410</v>
      </c>
      <c r="E12" s="6" t="s">
        <v>411</v>
      </c>
      <c r="F12" s="6" t="s">
        <v>412</v>
      </c>
      <c r="G12" s="6" t="s">
        <v>413</v>
      </c>
      <c r="H12" s="6" t="s">
        <v>333</v>
      </c>
      <c r="I12" s="6" t="s">
        <v>414</v>
      </c>
      <c r="J12" s="6" t="s">
        <v>415</v>
      </c>
      <c r="K12" s="6" t="s">
        <v>340</v>
      </c>
      <c r="L12" s="6" t="s">
        <v>416</v>
      </c>
      <c r="M12" s="6" t="s">
        <v>417</v>
      </c>
      <c r="N12" s="6" t="s">
        <v>418</v>
      </c>
      <c r="O12" s="6" t="s">
        <v>340</v>
      </c>
      <c r="P12" s="6" t="s">
        <v>419</v>
      </c>
    </row>
    <row r="13" spans="1:16" ht="63.75" x14ac:dyDescent="0.25">
      <c r="A13" s="6" t="s">
        <v>420</v>
      </c>
      <c r="B13" s="6" t="s">
        <v>421</v>
      </c>
      <c r="C13" s="6" t="s">
        <v>233</v>
      </c>
      <c r="D13" s="6" t="s">
        <v>422</v>
      </c>
      <c r="E13" s="6" t="s">
        <v>423</v>
      </c>
      <c r="F13" s="6" t="s">
        <v>424</v>
      </c>
      <c r="G13" s="6" t="s">
        <v>425</v>
      </c>
      <c r="H13" s="6" t="s">
        <v>333</v>
      </c>
      <c r="I13" s="6" t="s">
        <v>426</v>
      </c>
      <c r="J13" s="6" t="s">
        <v>427</v>
      </c>
      <c r="K13" s="6" t="s">
        <v>340</v>
      </c>
      <c r="L13" s="6" t="s">
        <v>428</v>
      </c>
      <c r="M13" s="6" t="s">
        <v>350</v>
      </c>
      <c r="N13" s="6" t="s">
        <v>429</v>
      </c>
      <c r="O13" s="6" t="s">
        <v>340</v>
      </c>
      <c r="P13" s="6" t="s">
        <v>430</v>
      </c>
    </row>
    <row r="14" spans="1:16" ht="51" x14ac:dyDescent="0.25">
      <c r="A14" s="6" t="s">
        <v>431</v>
      </c>
      <c r="B14" s="6" t="s">
        <v>432</v>
      </c>
      <c r="C14" s="6" t="s">
        <v>233</v>
      </c>
      <c r="D14" s="6" t="s">
        <v>433</v>
      </c>
      <c r="E14" s="6" t="s">
        <v>434</v>
      </c>
      <c r="F14" s="6" t="s">
        <v>435</v>
      </c>
      <c r="G14" s="6" t="s">
        <v>436</v>
      </c>
      <c r="H14" s="6" t="s">
        <v>437</v>
      </c>
      <c r="I14" s="6" t="s">
        <v>438</v>
      </c>
      <c r="J14" s="6" t="s">
        <v>439</v>
      </c>
      <c r="K14" s="6" t="s">
        <v>340</v>
      </c>
      <c r="L14" s="6" t="s">
        <v>440</v>
      </c>
      <c r="M14" s="6" t="s">
        <v>417</v>
      </c>
      <c r="N14" s="6" t="s">
        <v>441</v>
      </c>
      <c r="O14" s="6" t="s">
        <v>340</v>
      </c>
      <c r="P14" s="6" t="s">
        <v>442</v>
      </c>
    </row>
    <row r="15" spans="1:16" ht="51" x14ac:dyDescent="0.25">
      <c r="A15" s="6" t="s">
        <v>443</v>
      </c>
      <c r="B15" s="6" t="s">
        <v>444</v>
      </c>
      <c r="C15" s="6" t="s">
        <v>233</v>
      </c>
      <c r="D15" s="6" t="s">
        <v>445</v>
      </c>
      <c r="E15" s="6" t="s">
        <v>446</v>
      </c>
      <c r="F15" s="6" t="s">
        <v>447</v>
      </c>
      <c r="G15" s="6" t="s">
        <v>448</v>
      </c>
      <c r="H15" s="6" t="s">
        <v>449</v>
      </c>
      <c r="I15" s="6" t="s">
        <v>450</v>
      </c>
      <c r="J15" s="6" t="s">
        <v>348</v>
      </c>
      <c r="K15" s="6" t="s">
        <v>340</v>
      </c>
      <c r="L15" s="6" t="s">
        <v>451</v>
      </c>
      <c r="M15" s="6" t="s">
        <v>350</v>
      </c>
      <c r="N15" s="6" t="s">
        <v>452</v>
      </c>
      <c r="O15" s="6" t="s">
        <v>340</v>
      </c>
      <c r="P15" s="6" t="s">
        <v>453</v>
      </c>
    </row>
    <row r="16" spans="1:16" ht="51" x14ac:dyDescent="0.25">
      <c r="A16" s="6" t="s">
        <v>454</v>
      </c>
      <c r="B16" s="6" t="s">
        <v>455</v>
      </c>
      <c r="C16" s="6" t="s">
        <v>233</v>
      </c>
      <c r="D16" s="6" t="s">
        <v>456</v>
      </c>
      <c r="E16" s="6" t="s">
        <v>457</v>
      </c>
      <c r="F16" s="6" t="s">
        <v>458</v>
      </c>
      <c r="G16" s="6" t="s">
        <v>459</v>
      </c>
      <c r="H16" s="6" t="s">
        <v>333</v>
      </c>
      <c r="I16" s="6" t="s">
        <v>460</v>
      </c>
      <c r="J16" s="6" t="s">
        <v>461</v>
      </c>
      <c r="K16" s="6" t="s">
        <v>340</v>
      </c>
      <c r="L16" s="6" t="s">
        <v>462</v>
      </c>
      <c r="M16" s="6" t="s">
        <v>350</v>
      </c>
      <c r="N16" s="6" t="s">
        <v>463</v>
      </c>
      <c r="O16" s="6" t="s">
        <v>340</v>
      </c>
      <c r="P16" s="6" t="s">
        <v>464</v>
      </c>
    </row>
    <row r="17" spans="1:16" ht="38.25" x14ac:dyDescent="0.25">
      <c r="A17" s="6" t="s">
        <v>465</v>
      </c>
      <c r="B17" s="6" t="s">
        <v>466</v>
      </c>
      <c r="C17" s="6" t="s">
        <v>233</v>
      </c>
      <c r="D17" s="6" t="s">
        <v>467</v>
      </c>
      <c r="E17" s="6" t="s">
        <v>468</v>
      </c>
      <c r="F17" s="6" t="s">
        <v>469</v>
      </c>
      <c r="G17" s="6" t="s">
        <v>470</v>
      </c>
      <c r="H17" s="6" t="s">
        <v>333</v>
      </c>
      <c r="I17" s="6" t="s">
        <v>471</v>
      </c>
      <c r="J17" s="6" t="s">
        <v>472</v>
      </c>
      <c r="K17" s="6" t="s">
        <v>340</v>
      </c>
      <c r="L17" s="6" t="s">
        <v>473</v>
      </c>
      <c r="M17" s="6" t="s">
        <v>417</v>
      </c>
      <c r="N17" s="6" t="s">
        <v>474</v>
      </c>
      <c r="O17" s="6" t="s">
        <v>340</v>
      </c>
      <c r="P17" s="6" t="s">
        <v>475</v>
      </c>
    </row>
    <row r="18" spans="1:16" ht="38.25" x14ac:dyDescent="0.25">
      <c r="A18" s="6" t="s">
        <v>476</v>
      </c>
      <c r="B18" s="6" t="s">
        <v>477</v>
      </c>
      <c r="C18" s="6" t="s">
        <v>233</v>
      </c>
      <c r="D18" s="6" t="s">
        <v>478</v>
      </c>
      <c r="E18" s="6" t="s">
        <v>479</v>
      </c>
      <c r="F18" s="6" t="s">
        <v>480</v>
      </c>
      <c r="G18" s="6" t="s">
        <v>481</v>
      </c>
      <c r="H18" s="6" t="s">
        <v>333</v>
      </c>
      <c r="I18" s="6" t="s">
        <v>482</v>
      </c>
      <c r="J18" s="6" t="s">
        <v>348</v>
      </c>
      <c r="K18" s="6" t="s">
        <v>340</v>
      </c>
      <c r="L18" s="6" t="s">
        <v>483</v>
      </c>
      <c r="M18" s="6" t="s">
        <v>350</v>
      </c>
      <c r="N18" s="6" t="s">
        <v>484</v>
      </c>
      <c r="O18" s="6" t="s">
        <v>340</v>
      </c>
      <c r="P18" s="6" t="s">
        <v>485</v>
      </c>
    </row>
    <row r="19" spans="1:16" ht="102" x14ac:dyDescent="0.25">
      <c r="A19" s="6" t="s">
        <v>486</v>
      </c>
      <c r="B19" s="6" t="s">
        <v>487</v>
      </c>
      <c r="C19" s="6" t="s">
        <v>237</v>
      </c>
      <c r="D19" s="6" t="s">
        <v>488</v>
      </c>
      <c r="E19" s="6" t="s">
        <v>489</v>
      </c>
      <c r="F19" s="6" t="s">
        <v>490</v>
      </c>
      <c r="G19" s="6" t="s">
        <v>491</v>
      </c>
      <c r="H19" s="6" t="s">
        <v>333</v>
      </c>
      <c r="I19" s="6" t="s">
        <v>492</v>
      </c>
      <c r="J19" s="6" t="s">
        <v>493</v>
      </c>
      <c r="K19" s="6" t="s">
        <v>494</v>
      </c>
      <c r="L19" s="6" t="s">
        <v>495</v>
      </c>
      <c r="M19" s="6" t="s">
        <v>350</v>
      </c>
      <c r="N19" s="6" t="s">
        <v>496</v>
      </c>
      <c r="O19" s="6" t="s">
        <v>497</v>
      </c>
      <c r="P19" s="6" t="s">
        <v>498</v>
      </c>
    </row>
    <row r="20" spans="1:16" ht="114.75" x14ac:dyDescent="0.25">
      <c r="A20" s="6" t="s">
        <v>499</v>
      </c>
      <c r="B20" s="6" t="s">
        <v>500</v>
      </c>
      <c r="C20" s="6" t="s">
        <v>237</v>
      </c>
      <c r="D20" s="6" t="s">
        <v>501</v>
      </c>
      <c r="E20" s="6" t="s">
        <v>502</v>
      </c>
      <c r="F20" s="6" t="s">
        <v>503</v>
      </c>
      <c r="G20" s="6" t="s">
        <v>491</v>
      </c>
      <c r="H20" s="6" t="s">
        <v>333</v>
      </c>
      <c r="I20" s="6" t="s">
        <v>504</v>
      </c>
      <c r="J20" s="6" t="s">
        <v>505</v>
      </c>
      <c r="K20" s="6" t="s">
        <v>506</v>
      </c>
      <c r="L20" s="6" t="s">
        <v>507</v>
      </c>
      <c r="M20" s="6" t="s">
        <v>350</v>
      </c>
      <c r="N20" s="6" t="s">
        <v>508</v>
      </c>
      <c r="O20" s="6" t="s">
        <v>509</v>
      </c>
      <c r="P20" s="6" t="s">
        <v>510</v>
      </c>
    </row>
    <row r="21" spans="1:16" ht="102" x14ac:dyDescent="0.25">
      <c r="A21" s="6" t="s">
        <v>511</v>
      </c>
      <c r="B21" s="6" t="s">
        <v>512</v>
      </c>
      <c r="C21" s="6" t="s">
        <v>237</v>
      </c>
      <c r="D21" s="6" t="s">
        <v>513</v>
      </c>
      <c r="E21" s="6" t="s">
        <v>514</v>
      </c>
      <c r="F21" s="6" t="s">
        <v>515</v>
      </c>
      <c r="G21" s="6" t="s">
        <v>491</v>
      </c>
      <c r="H21" s="6" t="s">
        <v>333</v>
      </c>
      <c r="I21" s="6" t="s">
        <v>516</v>
      </c>
      <c r="J21" s="6" t="s">
        <v>517</v>
      </c>
      <c r="K21" s="6" t="s">
        <v>518</v>
      </c>
      <c r="L21" s="6" t="s">
        <v>495</v>
      </c>
      <c r="M21" s="6" t="s">
        <v>350</v>
      </c>
      <c r="N21" s="6" t="s">
        <v>519</v>
      </c>
      <c r="O21" s="6" t="s">
        <v>520</v>
      </c>
      <c r="P21" s="6" t="s">
        <v>521</v>
      </c>
    </row>
    <row r="22" spans="1:16" ht="114.75" x14ac:dyDescent="0.25">
      <c r="A22" s="6" t="s">
        <v>522</v>
      </c>
      <c r="B22" s="6" t="s">
        <v>523</v>
      </c>
      <c r="C22" s="6" t="s">
        <v>237</v>
      </c>
      <c r="D22" s="6" t="s">
        <v>524</v>
      </c>
      <c r="E22" s="6" t="s">
        <v>525</v>
      </c>
      <c r="F22" s="6" t="s">
        <v>526</v>
      </c>
      <c r="G22" s="6" t="s">
        <v>527</v>
      </c>
      <c r="H22" s="6" t="s">
        <v>333</v>
      </c>
      <c r="I22" s="6" t="s">
        <v>528</v>
      </c>
      <c r="J22" s="6" t="s">
        <v>529</v>
      </c>
      <c r="K22" s="6" t="s">
        <v>530</v>
      </c>
      <c r="L22" s="6" t="s">
        <v>531</v>
      </c>
      <c r="M22" s="6" t="s">
        <v>350</v>
      </c>
      <c r="N22" s="6" t="s">
        <v>532</v>
      </c>
      <c r="O22" s="6" t="s">
        <v>533</v>
      </c>
      <c r="P22" s="6" t="s">
        <v>534</v>
      </c>
    </row>
    <row r="23" spans="1:16" ht="38.25" x14ac:dyDescent="0.25">
      <c r="A23" s="6" t="s">
        <v>535</v>
      </c>
      <c r="B23" s="6" t="s">
        <v>536</v>
      </c>
      <c r="C23" s="6" t="s">
        <v>237</v>
      </c>
      <c r="D23" s="6" t="s">
        <v>537</v>
      </c>
      <c r="E23" s="6" t="s">
        <v>538</v>
      </c>
      <c r="F23" s="6" t="s">
        <v>539</v>
      </c>
      <c r="G23" s="6" t="s">
        <v>540</v>
      </c>
      <c r="H23" s="6" t="s">
        <v>541</v>
      </c>
      <c r="I23" s="6" t="s">
        <v>542</v>
      </c>
      <c r="J23" s="6" t="s">
        <v>543</v>
      </c>
      <c r="K23" s="6" t="s">
        <v>340</v>
      </c>
      <c r="L23" s="6" t="s">
        <v>544</v>
      </c>
      <c r="M23" s="6" t="s">
        <v>417</v>
      </c>
      <c r="N23" s="6" t="s">
        <v>545</v>
      </c>
      <c r="O23" s="6" t="s">
        <v>340</v>
      </c>
      <c r="P23" s="6" t="s">
        <v>546</v>
      </c>
    </row>
    <row r="24" spans="1:16" ht="38.25" x14ac:dyDescent="0.25">
      <c r="A24" s="6" t="s">
        <v>547</v>
      </c>
      <c r="B24" s="6" t="s">
        <v>548</v>
      </c>
      <c r="C24" s="6" t="s">
        <v>237</v>
      </c>
      <c r="D24" s="6" t="s">
        <v>549</v>
      </c>
      <c r="E24" s="6" t="s">
        <v>550</v>
      </c>
      <c r="F24" s="6" t="s">
        <v>551</v>
      </c>
      <c r="G24" s="6" t="s">
        <v>552</v>
      </c>
      <c r="H24" s="6" t="s">
        <v>437</v>
      </c>
      <c r="I24" s="6" t="s">
        <v>553</v>
      </c>
      <c r="J24" s="6" t="s">
        <v>554</v>
      </c>
      <c r="K24" s="6" t="s">
        <v>340</v>
      </c>
      <c r="L24" s="6" t="s">
        <v>555</v>
      </c>
      <c r="M24" s="6" t="s">
        <v>417</v>
      </c>
      <c r="N24" s="6" t="s">
        <v>441</v>
      </c>
      <c r="O24" s="6" t="s">
        <v>340</v>
      </c>
      <c r="P24" s="6" t="s">
        <v>556</v>
      </c>
    </row>
    <row r="25" spans="1:16" ht="38.25" x14ac:dyDescent="0.25">
      <c r="A25" s="6" t="s">
        <v>557</v>
      </c>
      <c r="B25" s="6" t="s">
        <v>558</v>
      </c>
      <c r="C25" s="6" t="s">
        <v>243</v>
      </c>
      <c r="D25" s="6" t="s">
        <v>559</v>
      </c>
      <c r="E25" s="6" t="s">
        <v>560</v>
      </c>
      <c r="F25" s="6" t="s">
        <v>561</v>
      </c>
      <c r="G25" s="6" t="s">
        <v>562</v>
      </c>
      <c r="H25" s="6" t="s">
        <v>333</v>
      </c>
      <c r="I25" s="6" t="s">
        <v>563</v>
      </c>
      <c r="J25" s="6" t="s">
        <v>564</v>
      </c>
      <c r="K25" s="6" t="s">
        <v>340</v>
      </c>
      <c r="L25" s="6" t="s">
        <v>565</v>
      </c>
      <c r="M25" s="6" t="s">
        <v>417</v>
      </c>
      <c r="N25" s="6" t="s">
        <v>566</v>
      </c>
      <c r="O25" s="6" t="s">
        <v>340</v>
      </c>
      <c r="P25" s="6" t="s">
        <v>567</v>
      </c>
    </row>
    <row r="26" spans="1:16" ht="51" x14ac:dyDescent="0.25">
      <c r="A26" s="6" t="s">
        <v>568</v>
      </c>
      <c r="B26" s="6" t="s">
        <v>569</v>
      </c>
      <c r="C26" s="6" t="s">
        <v>243</v>
      </c>
      <c r="D26" s="6" t="s">
        <v>570</v>
      </c>
      <c r="E26" s="6" t="s">
        <v>571</v>
      </c>
      <c r="F26" s="6" t="s">
        <v>572</v>
      </c>
      <c r="G26" s="6" t="s">
        <v>573</v>
      </c>
      <c r="H26" s="6" t="s">
        <v>333</v>
      </c>
      <c r="I26" s="6" t="s">
        <v>574</v>
      </c>
      <c r="J26" s="6" t="s">
        <v>575</v>
      </c>
      <c r="K26" s="6" t="s">
        <v>340</v>
      </c>
      <c r="L26" s="6" t="s">
        <v>495</v>
      </c>
      <c r="M26" s="6" t="s">
        <v>417</v>
      </c>
      <c r="N26" s="6" t="s">
        <v>576</v>
      </c>
      <c r="O26" s="6" t="s">
        <v>340</v>
      </c>
      <c r="P26" s="6" t="s">
        <v>577</v>
      </c>
    </row>
    <row r="27" spans="1:16" ht="38.25" x14ac:dyDescent="0.25">
      <c r="A27" s="6" t="s">
        <v>578</v>
      </c>
      <c r="B27" s="6" t="s">
        <v>579</v>
      </c>
      <c r="C27" s="6" t="s">
        <v>243</v>
      </c>
      <c r="D27" s="6" t="s">
        <v>580</v>
      </c>
      <c r="E27" s="6" t="s">
        <v>581</v>
      </c>
      <c r="F27" s="6" t="s">
        <v>582</v>
      </c>
      <c r="G27" s="6" t="s">
        <v>401</v>
      </c>
      <c r="H27" s="6" t="s">
        <v>402</v>
      </c>
      <c r="I27" s="6" t="s">
        <v>583</v>
      </c>
      <c r="J27" s="6" t="s">
        <v>584</v>
      </c>
      <c r="K27" s="6" t="s">
        <v>340</v>
      </c>
      <c r="L27" s="6" t="s">
        <v>585</v>
      </c>
      <c r="M27" s="6" t="s">
        <v>350</v>
      </c>
      <c r="N27" s="6" t="s">
        <v>586</v>
      </c>
      <c r="O27" s="6" t="s">
        <v>340</v>
      </c>
      <c r="P27" s="6" t="s">
        <v>587</v>
      </c>
    </row>
    <row r="28" spans="1:16" ht="51" x14ac:dyDescent="0.25">
      <c r="A28" s="6" t="s">
        <v>588</v>
      </c>
      <c r="B28" s="6" t="s">
        <v>589</v>
      </c>
      <c r="C28" s="6" t="s">
        <v>243</v>
      </c>
      <c r="D28" s="6" t="s">
        <v>590</v>
      </c>
      <c r="E28" s="6" t="s">
        <v>591</v>
      </c>
      <c r="F28" s="6" t="s">
        <v>592</v>
      </c>
      <c r="G28" s="6" t="s">
        <v>593</v>
      </c>
      <c r="H28" s="6" t="s">
        <v>333</v>
      </c>
      <c r="I28" s="6" t="s">
        <v>594</v>
      </c>
      <c r="J28" s="6" t="s">
        <v>595</v>
      </c>
      <c r="K28" s="6" t="s">
        <v>340</v>
      </c>
      <c r="L28" s="6" t="s">
        <v>596</v>
      </c>
      <c r="M28" s="6" t="s">
        <v>597</v>
      </c>
      <c r="N28" s="6" t="s">
        <v>598</v>
      </c>
      <c r="O28" s="6" t="s">
        <v>340</v>
      </c>
      <c r="P28" s="6" t="s">
        <v>599</v>
      </c>
    </row>
    <row r="29" spans="1:16" ht="51" x14ac:dyDescent="0.25">
      <c r="A29" s="6" t="s">
        <v>600</v>
      </c>
      <c r="B29" s="6" t="s">
        <v>601</v>
      </c>
      <c r="C29" s="6" t="s">
        <v>243</v>
      </c>
      <c r="D29" s="6" t="s">
        <v>602</v>
      </c>
      <c r="E29" s="6" t="s">
        <v>603</v>
      </c>
      <c r="F29" s="6" t="s">
        <v>604</v>
      </c>
      <c r="G29" s="6" t="s">
        <v>605</v>
      </c>
      <c r="H29" s="6" t="s">
        <v>606</v>
      </c>
      <c r="I29" s="6" t="s">
        <v>607</v>
      </c>
      <c r="J29" s="6" t="s">
        <v>608</v>
      </c>
      <c r="K29" s="6" t="s">
        <v>340</v>
      </c>
      <c r="L29" s="6" t="s">
        <v>609</v>
      </c>
      <c r="M29" s="6" t="s">
        <v>417</v>
      </c>
      <c r="N29" s="6" t="s">
        <v>452</v>
      </c>
      <c r="O29" s="6" t="s">
        <v>340</v>
      </c>
      <c r="P29" s="6" t="s">
        <v>610</v>
      </c>
    </row>
    <row r="30" spans="1:16" ht="38.25" x14ac:dyDescent="0.25">
      <c r="A30" s="6" t="s">
        <v>611</v>
      </c>
      <c r="B30" s="6" t="s">
        <v>612</v>
      </c>
      <c r="C30" s="6" t="s">
        <v>243</v>
      </c>
      <c r="D30" s="6" t="s">
        <v>613</v>
      </c>
      <c r="E30" s="6" t="s">
        <v>614</v>
      </c>
      <c r="F30" s="6" t="s">
        <v>615</v>
      </c>
      <c r="G30" s="6" t="s">
        <v>616</v>
      </c>
      <c r="H30" s="6" t="s">
        <v>333</v>
      </c>
      <c r="I30" s="6" t="s">
        <v>617</v>
      </c>
      <c r="J30" s="6" t="s">
        <v>618</v>
      </c>
      <c r="K30" s="6" t="s">
        <v>340</v>
      </c>
      <c r="L30" s="6" t="s">
        <v>483</v>
      </c>
      <c r="M30" s="6" t="s">
        <v>417</v>
      </c>
      <c r="N30" s="6" t="s">
        <v>619</v>
      </c>
      <c r="O30" s="6" t="s">
        <v>340</v>
      </c>
      <c r="P30" s="6" t="s">
        <v>620</v>
      </c>
    </row>
    <row r="31" spans="1:16" ht="38.25" x14ac:dyDescent="0.25">
      <c r="A31" s="6" t="s">
        <v>621</v>
      </c>
      <c r="B31" s="6" t="s">
        <v>622</v>
      </c>
      <c r="C31" s="6" t="s">
        <v>249</v>
      </c>
      <c r="D31" s="6" t="s">
        <v>623</v>
      </c>
      <c r="E31" s="6" t="s">
        <v>624</v>
      </c>
      <c r="F31" s="6" t="s">
        <v>625</v>
      </c>
      <c r="G31" s="6" t="s">
        <v>626</v>
      </c>
      <c r="H31" s="6" t="s">
        <v>333</v>
      </c>
      <c r="I31" s="6" t="s">
        <v>627</v>
      </c>
      <c r="J31" s="6" t="s">
        <v>628</v>
      </c>
      <c r="K31" s="6" t="s">
        <v>340</v>
      </c>
      <c r="L31" s="6" t="s">
        <v>629</v>
      </c>
      <c r="M31" s="6" t="s">
        <v>350</v>
      </c>
      <c r="N31" s="6" t="s">
        <v>630</v>
      </c>
      <c r="O31" s="6" t="s">
        <v>340</v>
      </c>
      <c r="P31" s="6" t="s">
        <v>631</v>
      </c>
    </row>
    <row r="32" spans="1:16" ht="38.25" x14ac:dyDescent="0.25">
      <c r="A32" s="6" t="s">
        <v>632</v>
      </c>
      <c r="B32" s="6" t="s">
        <v>633</v>
      </c>
      <c r="C32" s="6" t="s">
        <v>249</v>
      </c>
      <c r="D32" s="6" t="s">
        <v>634</v>
      </c>
      <c r="E32" s="6" t="s">
        <v>635</v>
      </c>
      <c r="F32" s="6" t="s">
        <v>636</v>
      </c>
      <c r="G32" s="6" t="s">
        <v>401</v>
      </c>
      <c r="H32" s="6" t="s">
        <v>637</v>
      </c>
      <c r="I32" s="6" t="s">
        <v>638</v>
      </c>
      <c r="J32" s="6" t="s">
        <v>639</v>
      </c>
      <c r="K32" s="6" t="s">
        <v>340</v>
      </c>
      <c r="L32" s="6" t="s">
        <v>555</v>
      </c>
      <c r="M32" s="6" t="s">
        <v>350</v>
      </c>
      <c r="N32" s="6" t="s">
        <v>640</v>
      </c>
      <c r="O32" s="6" t="s">
        <v>340</v>
      </c>
      <c r="P32" s="6" t="s">
        <v>641</v>
      </c>
    </row>
    <row r="33" spans="1:16" ht="38.25" x14ac:dyDescent="0.25">
      <c r="A33" s="6" t="s">
        <v>642</v>
      </c>
      <c r="B33" s="6" t="s">
        <v>643</v>
      </c>
      <c r="C33" s="6" t="s">
        <v>249</v>
      </c>
      <c r="D33" s="6" t="s">
        <v>644</v>
      </c>
      <c r="E33" s="6" t="s">
        <v>645</v>
      </c>
      <c r="F33" s="6" t="s">
        <v>646</v>
      </c>
      <c r="G33" s="6" t="s">
        <v>401</v>
      </c>
      <c r="H33" s="6" t="s">
        <v>402</v>
      </c>
      <c r="I33" s="6" t="s">
        <v>647</v>
      </c>
      <c r="J33" s="6" t="s">
        <v>648</v>
      </c>
      <c r="K33" s="6" t="s">
        <v>340</v>
      </c>
      <c r="L33" s="6" t="s">
        <v>462</v>
      </c>
      <c r="M33" s="6" t="s">
        <v>417</v>
      </c>
      <c r="N33" s="6" t="s">
        <v>649</v>
      </c>
      <c r="O33" s="6" t="s">
        <v>340</v>
      </c>
      <c r="P33" s="6" t="s">
        <v>650</v>
      </c>
    </row>
    <row r="34" spans="1:16" ht="38.25" x14ac:dyDescent="0.25">
      <c r="A34" s="6" t="s">
        <v>651</v>
      </c>
      <c r="B34" s="6" t="s">
        <v>652</v>
      </c>
      <c r="C34" s="6" t="s">
        <v>249</v>
      </c>
      <c r="D34" s="6" t="s">
        <v>653</v>
      </c>
      <c r="E34" s="6" t="s">
        <v>654</v>
      </c>
      <c r="F34" s="6" t="s">
        <v>655</v>
      </c>
      <c r="G34" s="6" t="s">
        <v>401</v>
      </c>
      <c r="H34" s="6" t="s">
        <v>656</v>
      </c>
      <c r="I34" s="6" t="s">
        <v>657</v>
      </c>
      <c r="J34" s="6" t="s">
        <v>658</v>
      </c>
      <c r="K34" s="6" t="s">
        <v>340</v>
      </c>
      <c r="L34" s="6" t="s">
        <v>659</v>
      </c>
      <c r="M34" s="6" t="s">
        <v>417</v>
      </c>
      <c r="N34" s="6" t="s">
        <v>660</v>
      </c>
      <c r="O34" s="6" t="s">
        <v>340</v>
      </c>
      <c r="P34" s="6" t="s">
        <v>661</v>
      </c>
    </row>
    <row r="35" spans="1:16" ht="25.5" x14ac:dyDescent="0.25">
      <c r="A35" s="6" t="s">
        <v>662</v>
      </c>
      <c r="B35" s="6" t="s">
        <v>663</v>
      </c>
      <c r="C35" s="6" t="s">
        <v>249</v>
      </c>
      <c r="D35" s="6" t="s">
        <v>664</v>
      </c>
      <c r="E35" s="6" t="s">
        <v>665</v>
      </c>
      <c r="F35" s="6" t="s">
        <v>666</v>
      </c>
      <c r="G35" s="6" t="s">
        <v>667</v>
      </c>
      <c r="H35" s="6" t="s">
        <v>333</v>
      </c>
      <c r="I35" s="6" t="s">
        <v>668</v>
      </c>
      <c r="J35" s="6" t="s">
        <v>669</v>
      </c>
      <c r="K35" s="6" t="s">
        <v>340</v>
      </c>
      <c r="L35" s="6" t="s">
        <v>670</v>
      </c>
      <c r="M35" s="6" t="s">
        <v>417</v>
      </c>
      <c r="N35" s="6" t="s">
        <v>671</v>
      </c>
      <c r="O35" s="6" t="s">
        <v>340</v>
      </c>
      <c r="P35" s="6" t="s">
        <v>672</v>
      </c>
    </row>
    <row r="36" spans="1:16" ht="25.5" x14ac:dyDescent="0.25">
      <c r="A36" s="6" t="s">
        <v>673</v>
      </c>
      <c r="B36" s="6" t="s">
        <v>674</v>
      </c>
      <c r="C36" s="6" t="s">
        <v>249</v>
      </c>
      <c r="D36" s="6" t="s">
        <v>675</v>
      </c>
      <c r="E36" s="6" t="s">
        <v>676</v>
      </c>
      <c r="F36" s="6" t="s">
        <v>677</v>
      </c>
      <c r="G36" s="6" t="s">
        <v>401</v>
      </c>
      <c r="H36" s="6" t="s">
        <v>678</v>
      </c>
      <c r="I36" s="6" t="s">
        <v>679</v>
      </c>
      <c r="J36" s="6" t="s">
        <v>680</v>
      </c>
      <c r="K36" s="6" t="s">
        <v>340</v>
      </c>
      <c r="L36" s="6" t="s">
        <v>681</v>
      </c>
      <c r="M36" s="6" t="s">
        <v>417</v>
      </c>
      <c r="N36" s="6" t="s">
        <v>682</v>
      </c>
      <c r="O36" s="6" t="s">
        <v>340</v>
      </c>
      <c r="P36" s="6" t="s">
        <v>683</v>
      </c>
    </row>
    <row r="37" spans="1:16" ht="51" x14ac:dyDescent="0.25">
      <c r="A37" s="6" t="s">
        <v>684</v>
      </c>
      <c r="B37" s="6" t="s">
        <v>685</v>
      </c>
      <c r="C37" s="6" t="s">
        <v>249</v>
      </c>
      <c r="D37" s="6" t="s">
        <v>686</v>
      </c>
      <c r="E37" s="6" t="s">
        <v>687</v>
      </c>
      <c r="F37" s="6" t="s">
        <v>688</v>
      </c>
      <c r="G37" s="6" t="s">
        <v>689</v>
      </c>
      <c r="H37" s="6" t="s">
        <v>333</v>
      </c>
      <c r="I37" s="6" t="s">
        <v>690</v>
      </c>
      <c r="J37" s="6" t="s">
        <v>691</v>
      </c>
      <c r="K37" s="6" t="s">
        <v>340</v>
      </c>
      <c r="L37" s="6" t="s">
        <v>416</v>
      </c>
      <c r="M37" s="6" t="s">
        <v>417</v>
      </c>
      <c r="N37" s="6" t="s">
        <v>692</v>
      </c>
      <c r="O37" s="6" t="s">
        <v>340</v>
      </c>
      <c r="P37" s="6" t="s">
        <v>693</v>
      </c>
    </row>
  </sheetData>
  <mergeCells count="2">
    <mergeCell ref="A1:P1"/>
    <mergeCell ref="A2:P2"/>
  </mergeCells>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F39E5-EA83-4887-8BE5-A883B13FCE6D}">
  <sheetPr>
    <tabColor theme="8" tint="0.59999389629810485"/>
  </sheetPr>
  <dimension ref="A1:E35"/>
  <sheetViews>
    <sheetView showGridLines="0" workbookViewId="0">
      <selection activeCell="E5" sqref="E5"/>
    </sheetView>
  </sheetViews>
  <sheetFormatPr defaultRowHeight="15" x14ac:dyDescent="0.25"/>
  <cols>
    <col min="1" max="1" width="22" style="3" customWidth="1"/>
    <col min="2" max="2" width="16" style="3" customWidth="1"/>
    <col min="3" max="3" width="44" style="3" customWidth="1"/>
    <col min="4" max="4" width="40" style="3" customWidth="1"/>
    <col min="5" max="5" width="18" style="3" customWidth="1"/>
    <col min="6" max="16384" width="9.140625" style="3"/>
  </cols>
  <sheetData>
    <row r="1" spans="1:5" s="29" customFormat="1" ht="27.95" customHeight="1" x14ac:dyDescent="0.25">
      <c r="A1" s="1" t="s">
        <v>696</v>
      </c>
      <c r="B1" s="2"/>
      <c r="C1" s="2"/>
      <c r="D1" s="2"/>
      <c r="E1" s="2"/>
    </row>
    <row r="2" spans="1:5" x14ac:dyDescent="0.25">
      <c r="A2" s="4" t="s">
        <v>697</v>
      </c>
      <c r="B2" s="2"/>
      <c r="C2" s="2"/>
      <c r="D2" s="2"/>
      <c r="E2" s="2"/>
    </row>
    <row r="4" spans="1:5" x14ac:dyDescent="0.25">
      <c r="A4" s="5" t="s">
        <v>698</v>
      </c>
      <c r="B4" s="5" t="s">
        <v>313</v>
      </c>
      <c r="C4" s="5" t="s">
        <v>699</v>
      </c>
      <c r="D4" s="5" t="s">
        <v>315</v>
      </c>
      <c r="E4" s="5" t="s">
        <v>700</v>
      </c>
    </row>
    <row r="5" spans="1:5" ht="38.25" x14ac:dyDescent="0.25">
      <c r="A5" s="6" t="s">
        <v>701</v>
      </c>
      <c r="B5" s="6" t="s">
        <v>702</v>
      </c>
      <c r="C5" s="6" t="s">
        <v>703</v>
      </c>
      <c r="D5" s="6" t="s">
        <v>704</v>
      </c>
      <c r="E5" s="6" t="s">
        <v>705</v>
      </c>
    </row>
    <row r="6" spans="1:5" ht="25.5" x14ac:dyDescent="0.25">
      <c r="A6" s="6" t="s">
        <v>224</v>
      </c>
      <c r="B6" s="6" t="s">
        <v>702</v>
      </c>
      <c r="C6" s="6" t="s">
        <v>706</v>
      </c>
      <c r="D6" s="6" t="s">
        <v>707</v>
      </c>
      <c r="E6" s="6" t="s">
        <v>708</v>
      </c>
    </row>
    <row r="7" spans="1:5" ht="25.5" x14ac:dyDescent="0.25">
      <c r="A7" s="6" t="s">
        <v>709</v>
      </c>
      <c r="B7" s="6" t="s">
        <v>702</v>
      </c>
      <c r="C7" s="6" t="s">
        <v>710</v>
      </c>
      <c r="D7" s="6" t="s">
        <v>711</v>
      </c>
      <c r="E7" s="6" t="s">
        <v>363</v>
      </c>
    </row>
    <row r="8" spans="1:5" ht="38.25" x14ac:dyDescent="0.25">
      <c r="A8" s="6" t="s">
        <v>228</v>
      </c>
      <c r="B8" s="6" t="s">
        <v>702</v>
      </c>
      <c r="C8" s="6" t="s">
        <v>712</v>
      </c>
      <c r="D8" s="6" t="s">
        <v>713</v>
      </c>
      <c r="E8" s="6" t="s">
        <v>714</v>
      </c>
    </row>
    <row r="9" spans="1:5" ht="25.5" x14ac:dyDescent="0.25">
      <c r="A9" s="6" t="s">
        <v>715</v>
      </c>
      <c r="B9" s="6" t="s">
        <v>702</v>
      </c>
      <c r="C9" s="6" t="s">
        <v>716</v>
      </c>
      <c r="D9" s="6" t="s">
        <v>717</v>
      </c>
      <c r="E9" s="6" t="s">
        <v>718</v>
      </c>
    </row>
    <row r="10" spans="1:5" ht="25.5" x14ac:dyDescent="0.25">
      <c r="A10" s="6" t="s">
        <v>719</v>
      </c>
      <c r="B10" s="6" t="s">
        <v>702</v>
      </c>
      <c r="C10" s="6" t="s">
        <v>720</v>
      </c>
      <c r="D10" s="6" t="s">
        <v>721</v>
      </c>
      <c r="E10" s="6" t="s">
        <v>722</v>
      </c>
    </row>
    <row r="11" spans="1:5" ht="25.5" x14ac:dyDescent="0.25">
      <c r="A11" s="6" t="s">
        <v>723</v>
      </c>
      <c r="B11" s="6" t="s">
        <v>702</v>
      </c>
      <c r="C11" s="6" t="s">
        <v>724</v>
      </c>
      <c r="D11" s="6" t="s">
        <v>725</v>
      </c>
      <c r="E11" s="6" t="s">
        <v>396</v>
      </c>
    </row>
    <row r="12" spans="1:5" ht="38.25" x14ac:dyDescent="0.25">
      <c r="A12" s="6" t="s">
        <v>726</v>
      </c>
      <c r="B12" s="6" t="s">
        <v>702</v>
      </c>
      <c r="C12" s="6" t="s">
        <v>727</v>
      </c>
      <c r="D12" s="6" t="s">
        <v>728</v>
      </c>
      <c r="E12" s="6" t="s">
        <v>384</v>
      </c>
    </row>
    <row r="13" spans="1:5" ht="25.5" x14ac:dyDescent="0.25">
      <c r="A13" s="6" t="s">
        <v>729</v>
      </c>
      <c r="B13" s="6" t="s">
        <v>730</v>
      </c>
      <c r="C13" s="6" t="s">
        <v>731</v>
      </c>
      <c r="D13" s="6" t="s">
        <v>732</v>
      </c>
      <c r="E13" s="6" t="s">
        <v>733</v>
      </c>
    </row>
    <row r="14" spans="1:5" ht="25.5" x14ac:dyDescent="0.25">
      <c r="A14" s="6" t="s">
        <v>734</v>
      </c>
      <c r="B14" s="6" t="s">
        <v>233</v>
      </c>
      <c r="C14" s="6" t="s">
        <v>735</v>
      </c>
      <c r="D14" s="6" t="s">
        <v>736</v>
      </c>
      <c r="E14" s="6" t="s">
        <v>420</v>
      </c>
    </row>
    <row r="15" spans="1:5" ht="25.5" x14ac:dyDescent="0.25">
      <c r="A15" s="6" t="s">
        <v>424</v>
      </c>
      <c r="B15" s="6" t="s">
        <v>233</v>
      </c>
      <c r="C15" s="6" t="s">
        <v>737</v>
      </c>
      <c r="D15" s="6" t="s">
        <v>738</v>
      </c>
      <c r="E15" s="6" t="s">
        <v>420</v>
      </c>
    </row>
    <row r="16" spans="1:5" x14ac:dyDescent="0.25">
      <c r="A16" s="6" t="s">
        <v>235</v>
      </c>
      <c r="B16" s="6" t="s">
        <v>233</v>
      </c>
      <c r="C16" s="6" t="s">
        <v>739</v>
      </c>
      <c r="D16" s="6" t="s">
        <v>740</v>
      </c>
      <c r="E16" s="6" t="s">
        <v>431</v>
      </c>
    </row>
    <row r="17" spans="1:5" ht="25.5" x14ac:dyDescent="0.25">
      <c r="A17" s="6" t="s">
        <v>236</v>
      </c>
      <c r="B17" s="6" t="s">
        <v>233</v>
      </c>
      <c r="C17" s="6" t="s">
        <v>741</v>
      </c>
      <c r="D17" s="6" t="s">
        <v>742</v>
      </c>
      <c r="E17" s="6" t="s">
        <v>454</v>
      </c>
    </row>
    <row r="18" spans="1:5" ht="25.5" x14ac:dyDescent="0.25">
      <c r="A18" s="6" t="s">
        <v>743</v>
      </c>
      <c r="B18" s="6" t="s">
        <v>744</v>
      </c>
      <c r="C18" s="6" t="s">
        <v>745</v>
      </c>
      <c r="D18" s="6" t="s">
        <v>746</v>
      </c>
      <c r="E18" s="6" t="s">
        <v>486</v>
      </c>
    </row>
    <row r="19" spans="1:5" x14ac:dyDescent="0.25">
      <c r="A19" s="6" t="s">
        <v>238</v>
      </c>
      <c r="B19" s="6" t="s">
        <v>237</v>
      </c>
      <c r="C19" s="6" t="s">
        <v>747</v>
      </c>
      <c r="D19" s="6" t="s">
        <v>748</v>
      </c>
      <c r="E19" s="6" t="s">
        <v>486</v>
      </c>
    </row>
    <row r="20" spans="1:5" x14ac:dyDescent="0.25">
      <c r="A20" s="6" t="s">
        <v>239</v>
      </c>
      <c r="B20" s="6" t="s">
        <v>237</v>
      </c>
      <c r="C20" s="6" t="s">
        <v>749</v>
      </c>
      <c r="D20" s="6" t="s">
        <v>750</v>
      </c>
      <c r="E20" s="6" t="s">
        <v>522</v>
      </c>
    </row>
    <row r="21" spans="1:5" x14ac:dyDescent="0.25">
      <c r="A21" s="6" t="s">
        <v>527</v>
      </c>
      <c r="B21" s="6" t="s">
        <v>237</v>
      </c>
      <c r="C21" s="6" t="s">
        <v>751</v>
      </c>
      <c r="D21" s="6" t="s">
        <v>752</v>
      </c>
      <c r="E21" s="6" t="s">
        <v>522</v>
      </c>
    </row>
    <row r="22" spans="1:5" x14ac:dyDescent="0.25">
      <c r="A22" s="6" t="s">
        <v>526</v>
      </c>
      <c r="B22" s="6" t="s">
        <v>237</v>
      </c>
      <c r="C22" s="6" t="s">
        <v>753</v>
      </c>
      <c r="D22" s="6" t="s">
        <v>754</v>
      </c>
      <c r="E22" s="6" t="s">
        <v>522</v>
      </c>
    </row>
    <row r="23" spans="1:5" ht="25.5" x14ac:dyDescent="0.25">
      <c r="A23" s="6" t="s">
        <v>241</v>
      </c>
      <c r="B23" s="6" t="s">
        <v>237</v>
      </c>
      <c r="C23" s="6" t="s">
        <v>755</v>
      </c>
      <c r="D23" s="6" t="s">
        <v>756</v>
      </c>
      <c r="E23" s="6" t="s">
        <v>499</v>
      </c>
    </row>
    <row r="24" spans="1:5" ht="25.5" x14ac:dyDescent="0.25">
      <c r="A24" s="6" t="s">
        <v>242</v>
      </c>
      <c r="B24" s="6" t="s">
        <v>744</v>
      </c>
      <c r="C24" s="6" t="s">
        <v>757</v>
      </c>
      <c r="D24" s="6" t="s">
        <v>758</v>
      </c>
      <c r="E24" s="6" t="s">
        <v>759</v>
      </c>
    </row>
    <row r="25" spans="1:5" ht="25.5" x14ac:dyDescent="0.25">
      <c r="A25" s="6" t="s">
        <v>562</v>
      </c>
      <c r="B25" s="6" t="s">
        <v>243</v>
      </c>
      <c r="C25" s="6" t="s">
        <v>760</v>
      </c>
      <c r="D25" s="6" t="s">
        <v>761</v>
      </c>
      <c r="E25" s="6" t="s">
        <v>557</v>
      </c>
    </row>
    <row r="26" spans="1:5" ht="25.5" x14ac:dyDescent="0.25">
      <c r="A26" s="6" t="s">
        <v>573</v>
      </c>
      <c r="B26" s="6" t="s">
        <v>243</v>
      </c>
      <c r="C26" s="6" t="s">
        <v>762</v>
      </c>
      <c r="D26" s="6" t="s">
        <v>763</v>
      </c>
      <c r="E26" s="6" t="s">
        <v>568</v>
      </c>
    </row>
    <row r="27" spans="1:5" ht="25.5" x14ac:dyDescent="0.25">
      <c r="A27" s="6" t="s">
        <v>593</v>
      </c>
      <c r="B27" s="6" t="s">
        <v>243</v>
      </c>
      <c r="C27" s="6" t="s">
        <v>764</v>
      </c>
      <c r="D27" s="6" t="s">
        <v>765</v>
      </c>
      <c r="E27" s="6" t="s">
        <v>588</v>
      </c>
    </row>
    <row r="28" spans="1:5" ht="25.5" x14ac:dyDescent="0.25">
      <c r="A28" s="6" t="s">
        <v>592</v>
      </c>
      <c r="B28" s="6" t="s">
        <v>243</v>
      </c>
      <c r="C28" s="6" t="s">
        <v>766</v>
      </c>
      <c r="D28" s="6" t="s">
        <v>767</v>
      </c>
      <c r="E28" s="6" t="s">
        <v>588</v>
      </c>
    </row>
    <row r="29" spans="1:5" x14ac:dyDescent="0.25">
      <c r="A29" s="6" t="s">
        <v>768</v>
      </c>
      <c r="B29" s="6" t="s">
        <v>243</v>
      </c>
      <c r="C29" s="6" t="s">
        <v>769</v>
      </c>
      <c r="D29" s="6" t="s">
        <v>770</v>
      </c>
      <c r="E29" s="6" t="s">
        <v>578</v>
      </c>
    </row>
    <row r="30" spans="1:5" ht="25.5" x14ac:dyDescent="0.25">
      <c r="A30" s="6" t="s">
        <v>250</v>
      </c>
      <c r="B30" s="6" t="s">
        <v>249</v>
      </c>
      <c r="C30" s="6" t="s">
        <v>771</v>
      </c>
      <c r="D30" s="6" t="s">
        <v>772</v>
      </c>
      <c r="E30" s="6" t="s">
        <v>632</v>
      </c>
    </row>
    <row r="31" spans="1:5" ht="25.5" x14ac:dyDescent="0.25">
      <c r="A31" s="6" t="s">
        <v>773</v>
      </c>
      <c r="B31" s="6" t="s">
        <v>249</v>
      </c>
      <c r="C31" s="6" t="s">
        <v>774</v>
      </c>
      <c r="D31" s="6" t="s">
        <v>775</v>
      </c>
      <c r="E31" s="6" t="s">
        <v>776</v>
      </c>
    </row>
    <row r="32" spans="1:5" x14ac:dyDescent="0.25">
      <c r="A32" s="6" t="s">
        <v>777</v>
      </c>
      <c r="B32" s="6" t="s">
        <v>249</v>
      </c>
      <c r="C32" s="6" t="s">
        <v>778</v>
      </c>
      <c r="D32" s="6" t="s">
        <v>779</v>
      </c>
      <c r="E32" s="6" t="s">
        <v>780</v>
      </c>
    </row>
    <row r="33" spans="1:5" ht="25.5" x14ac:dyDescent="0.25">
      <c r="A33" s="6" t="s">
        <v>781</v>
      </c>
      <c r="B33" s="6" t="s">
        <v>249</v>
      </c>
      <c r="C33" s="6" t="s">
        <v>782</v>
      </c>
      <c r="D33" s="6" t="s">
        <v>783</v>
      </c>
      <c r="E33" s="6" t="s">
        <v>784</v>
      </c>
    </row>
    <row r="34" spans="1:5" ht="25.5" x14ac:dyDescent="0.25">
      <c r="A34" s="6" t="s">
        <v>785</v>
      </c>
      <c r="B34" s="6" t="s">
        <v>249</v>
      </c>
      <c r="C34" s="6" t="s">
        <v>786</v>
      </c>
      <c r="D34" s="6" t="s">
        <v>787</v>
      </c>
      <c r="E34" s="6" t="s">
        <v>784</v>
      </c>
    </row>
    <row r="35" spans="1:5" x14ac:dyDescent="0.25">
      <c r="A35" s="6" t="s">
        <v>253</v>
      </c>
      <c r="B35" s="6" t="s">
        <v>249</v>
      </c>
      <c r="C35" s="6" t="s">
        <v>788</v>
      </c>
      <c r="D35" s="6" t="s">
        <v>789</v>
      </c>
      <c r="E35" s="6" t="s">
        <v>673</v>
      </c>
    </row>
  </sheetData>
  <mergeCells count="2">
    <mergeCell ref="A1:E1"/>
    <mergeCell ref="A2:E2"/>
  </mergeCells>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BE577-E448-4737-91B9-9E671A83FDCA}">
  <sheetPr>
    <tabColor theme="5" tint="0.39997558519241921"/>
  </sheetPr>
  <dimension ref="A1:E67"/>
  <sheetViews>
    <sheetView workbookViewId="0">
      <pane ySplit="4" topLeftCell="A47" activePane="bottomLeft" state="frozen"/>
      <selection activeCell="B32" sqref="B32"/>
      <selection pane="bottomLeft" activeCell="B55" sqref="B55:E67"/>
    </sheetView>
  </sheetViews>
  <sheetFormatPr defaultRowHeight="15" x14ac:dyDescent="0.25"/>
  <cols>
    <col min="1" max="1" width="22" customWidth="1"/>
    <col min="2" max="5" width="14" customWidth="1"/>
  </cols>
  <sheetData>
    <row r="1" spans="1:5" x14ac:dyDescent="0.25">
      <c r="A1" s="31" t="s">
        <v>1622</v>
      </c>
      <c r="B1" s="34" t="s">
        <v>1623</v>
      </c>
      <c r="C1" s="35"/>
      <c r="D1" s="35"/>
      <c r="E1" s="35"/>
    </row>
    <row r="2" spans="1:5" ht="46.5" customHeight="1" x14ac:dyDescent="0.25">
      <c r="A2" s="30" t="s">
        <v>1624</v>
      </c>
      <c r="B2" s="36" t="s">
        <v>1625</v>
      </c>
      <c r="C2" s="37"/>
      <c r="D2" s="37"/>
      <c r="E2" s="37"/>
    </row>
    <row r="3" spans="1:5" ht="34.5" customHeight="1" x14ac:dyDescent="0.25">
      <c r="A3" s="30" t="s">
        <v>1626</v>
      </c>
      <c r="B3" s="36" t="s">
        <v>1627</v>
      </c>
      <c r="C3" s="37"/>
      <c r="D3" s="37"/>
      <c r="E3" s="37"/>
    </row>
    <row r="5" spans="1:5" x14ac:dyDescent="0.25">
      <c r="A5" s="38" t="s">
        <v>1628</v>
      </c>
    </row>
    <row r="6" spans="1:5" x14ac:dyDescent="0.25">
      <c r="A6" s="31" t="s">
        <v>1542</v>
      </c>
      <c r="B6" s="31" t="s">
        <v>233</v>
      </c>
      <c r="C6" s="31" t="s">
        <v>243</v>
      </c>
      <c r="D6" s="31" t="s">
        <v>237</v>
      </c>
      <c r="E6" s="31" t="s">
        <v>249</v>
      </c>
    </row>
    <row r="7" spans="1:5" x14ac:dyDescent="0.25">
      <c r="A7" s="30" t="s">
        <v>1629</v>
      </c>
      <c r="B7" s="33">
        <f>AVERAGE(Leverage!C2:C37)</f>
        <v>4.5</v>
      </c>
      <c r="C7" s="33">
        <f>AVERAGE(Leverage!D2:D37)</f>
        <v>3.8611111111111112</v>
      </c>
      <c r="D7" s="33">
        <f>AVERAGE(Leverage!E2:E37)</f>
        <v>3.8055555555555554</v>
      </c>
      <c r="E7" s="33">
        <f>AVERAGE(Leverage!F2:F37)</f>
        <v>3.5833333333333335</v>
      </c>
    </row>
    <row r="8" spans="1:5" x14ac:dyDescent="0.25">
      <c r="A8" s="30" t="s">
        <v>1544</v>
      </c>
      <c r="B8" s="33">
        <f>AVERAGEIF(Leverage!$A:$A,$A8,Leverage!C:C)</f>
        <v>4.7142857142857144</v>
      </c>
      <c r="C8" s="33">
        <f>AVERAGEIF(Leverage!$A:$A,$A8,Leverage!D:D)</f>
        <v>3.4285714285714284</v>
      </c>
      <c r="D8" s="33">
        <f>AVERAGEIF(Leverage!$A:$A,$A8,Leverage!E:E)</f>
        <v>3.8571428571428572</v>
      </c>
      <c r="E8" s="33">
        <f>AVERAGEIF(Leverage!$A:$A,$A8,Leverage!F:F)</f>
        <v>3.7142857142857144</v>
      </c>
    </row>
    <row r="9" spans="1:5" x14ac:dyDescent="0.25">
      <c r="A9" s="30" t="s">
        <v>1552</v>
      </c>
      <c r="B9" s="39">
        <f>AVERAGEIF(Leverage!$A:$A,$A9,Leverage!C:C)</f>
        <v>5</v>
      </c>
      <c r="C9" s="39">
        <f>AVERAGEIF(Leverage!$A:$A,$A9,Leverage!D:D)</f>
        <v>5</v>
      </c>
      <c r="D9" s="33">
        <f>AVERAGEIF(Leverage!$A:$A,$A9,Leverage!E:E)</f>
        <v>4</v>
      </c>
      <c r="E9" s="33">
        <f>AVERAGEIF(Leverage!$A:$A,$A9,Leverage!F:F)</f>
        <v>4</v>
      </c>
    </row>
    <row r="10" spans="1:5" x14ac:dyDescent="0.25">
      <c r="A10" s="30" t="s">
        <v>1554</v>
      </c>
      <c r="B10" s="33">
        <f>AVERAGEIF(Leverage!$A:$A,$A10,Leverage!C:C)</f>
        <v>4.625</v>
      </c>
      <c r="C10" s="33">
        <f>AVERAGEIF(Leverage!$A:$A,$A10,Leverage!D:D)</f>
        <v>3.9375</v>
      </c>
      <c r="D10" s="33">
        <f>AVERAGEIF(Leverage!$A:$A,$A10,Leverage!E:E)</f>
        <v>3.5</v>
      </c>
      <c r="E10" s="33">
        <f>AVERAGEIF(Leverage!$A:$A,$A10,Leverage!F:F)</f>
        <v>3.25</v>
      </c>
    </row>
    <row r="11" spans="1:5" x14ac:dyDescent="0.25">
      <c r="A11" s="30" t="s">
        <v>1571</v>
      </c>
      <c r="B11" s="33">
        <f>AVERAGEIF(Leverage!$A:$A,$A11,Leverage!C:C)</f>
        <v>4</v>
      </c>
      <c r="C11" s="33">
        <f>AVERAGEIF(Leverage!$A:$A,$A11,Leverage!D:D)</f>
        <v>4</v>
      </c>
      <c r="D11" s="39">
        <f>AVERAGEIF(Leverage!$A:$A,$A11,Leverage!E:E)</f>
        <v>5</v>
      </c>
      <c r="E11" s="39">
        <f>AVERAGEIF(Leverage!$A:$A,$A11,Leverage!F:F)</f>
        <v>5</v>
      </c>
    </row>
    <row r="12" spans="1:5" x14ac:dyDescent="0.25">
      <c r="A12" s="30" t="s">
        <v>1573</v>
      </c>
      <c r="B12" s="39">
        <f>AVERAGEIF(Leverage!$A:$A,$A12,Leverage!C:C)</f>
        <v>5</v>
      </c>
      <c r="C12" s="33">
        <f>AVERAGEIF(Leverage!$A:$A,$A12,Leverage!D:D)</f>
        <v>4</v>
      </c>
      <c r="D12" s="39">
        <f>AVERAGEIF(Leverage!$A:$A,$A12,Leverage!E:E)</f>
        <v>5</v>
      </c>
      <c r="E12" s="33">
        <f>AVERAGEIF(Leverage!$A:$A,$A12,Leverage!F:F)</f>
        <v>4</v>
      </c>
    </row>
    <row r="13" spans="1:5" x14ac:dyDescent="0.25">
      <c r="A13" s="30" t="s">
        <v>1575</v>
      </c>
      <c r="B13" s="33">
        <f>AVERAGEIF(Leverage!$A:$A,$A13,Leverage!C:C)</f>
        <v>4</v>
      </c>
      <c r="C13" s="33">
        <f>AVERAGEIF(Leverage!$A:$A,$A13,Leverage!D:D)</f>
        <v>4</v>
      </c>
      <c r="D13" s="33">
        <f>AVERAGEIF(Leverage!$A:$A,$A13,Leverage!E:E)</f>
        <v>4.25</v>
      </c>
      <c r="E13" s="33">
        <f>AVERAGEIF(Leverage!$A:$A,$A13,Leverage!F:F)</f>
        <v>4</v>
      </c>
    </row>
    <row r="14" spans="1:5" x14ac:dyDescent="0.25">
      <c r="A14" s="30" t="s">
        <v>1580</v>
      </c>
      <c r="B14" s="33">
        <f>AVERAGEIF(Leverage!$A:$A,$A14,Leverage!C:C)</f>
        <v>4</v>
      </c>
      <c r="C14" s="33">
        <f>AVERAGEIF(Leverage!$A:$A,$A14,Leverage!D:D)</f>
        <v>4</v>
      </c>
      <c r="D14" s="33">
        <f>AVERAGEIF(Leverage!$A:$A,$A14,Leverage!E:E)</f>
        <v>4</v>
      </c>
      <c r="E14" s="33">
        <f>AVERAGEIF(Leverage!$A:$A,$A14,Leverage!F:F)</f>
        <v>4</v>
      </c>
    </row>
    <row r="15" spans="1:5" x14ac:dyDescent="0.25">
      <c r="A15" s="30" t="s">
        <v>1582</v>
      </c>
      <c r="B15" s="39">
        <f>AVERAGEIF(Leverage!$A:$A,$A15,Leverage!C:C)</f>
        <v>5</v>
      </c>
      <c r="C15" s="33">
        <f>AVERAGEIF(Leverage!$A:$A,$A15,Leverage!D:D)</f>
        <v>4</v>
      </c>
      <c r="D15" s="33">
        <f>AVERAGEIF(Leverage!$A:$A,$A15,Leverage!E:E)</f>
        <v>4</v>
      </c>
      <c r="E15" s="33">
        <f>AVERAGEIF(Leverage!$A:$A,$A15,Leverage!F:F)</f>
        <v>3</v>
      </c>
    </row>
    <row r="16" spans="1:5" x14ac:dyDescent="0.25">
      <c r="A16" s="30" t="s">
        <v>1584</v>
      </c>
      <c r="B16" s="33">
        <f>AVERAGEIF(Leverage!$A:$A,$A16,Leverage!C:C)</f>
        <v>4</v>
      </c>
      <c r="C16" s="33">
        <f>AVERAGEIF(Leverage!$A:$A,$A16,Leverage!D:D)</f>
        <v>4</v>
      </c>
      <c r="D16" s="33">
        <f>AVERAGEIF(Leverage!$A:$A,$A16,Leverage!E:E)</f>
        <v>4</v>
      </c>
      <c r="E16" s="33">
        <f>AVERAGEIF(Leverage!$A:$A,$A16,Leverage!F:F)</f>
        <v>4</v>
      </c>
    </row>
    <row r="17" spans="1:5" x14ac:dyDescent="0.25">
      <c r="A17" s="30" t="s">
        <v>1586</v>
      </c>
      <c r="B17" s="33">
        <f>AVERAGEIF(Leverage!$A:$A,$A17,Leverage!C:C)</f>
        <v>4</v>
      </c>
      <c r="C17" s="33">
        <f>AVERAGEIF(Leverage!$A:$A,$A17,Leverage!D:D)</f>
        <v>4</v>
      </c>
      <c r="D17" s="39">
        <f>AVERAGEIF(Leverage!$A:$A,$A17,Leverage!E:E)</f>
        <v>5</v>
      </c>
      <c r="E17" s="33">
        <f>AVERAGEIF(Leverage!$A:$A,$A17,Leverage!F:F)</f>
        <v>4</v>
      </c>
    </row>
    <row r="18" spans="1:5" x14ac:dyDescent="0.25">
      <c r="A18" s="30" t="s">
        <v>1588</v>
      </c>
      <c r="B18" s="33">
        <f>AVERAGEIF(Leverage!$A:$A,$A18,Leverage!C:C)</f>
        <v>4</v>
      </c>
      <c r="C18" s="33">
        <f>AVERAGEIF(Leverage!$A:$A,$A18,Leverage!D:D)</f>
        <v>4</v>
      </c>
      <c r="D18" s="33">
        <f>AVERAGEIF(Leverage!$A:$A,$A18,Leverage!E:E)</f>
        <v>3</v>
      </c>
      <c r="E18" s="33">
        <f>AVERAGEIF(Leverage!$A:$A,$A18,Leverage!F:F)</f>
        <v>3</v>
      </c>
    </row>
    <row r="19" spans="1:5" x14ac:dyDescent="0.25">
      <c r="A19" s="30" t="s">
        <v>1590</v>
      </c>
      <c r="B19" s="33">
        <f>AVERAGEIF(Leverage!$A:$A,$A19,Leverage!C:C)</f>
        <v>4</v>
      </c>
      <c r="C19" s="33">
        <f>AVERAGEIF(Leverage!$A:$A,$A19,Leverage!D:D)</f>
        <v>3</v>
      </c>
      <c r="D19" s="33">
        <f>AVERAGEIF(Leverage!$A:$A,$A19,Leverage!E:E)</f>
        <v>3</v>
      </c>
      <c r="E19" s="33">
        <f>AVERAGEIF(Leverage!$A:$A,$A19,Leverage!F:F)</f>
        <v>4</v>
      </c>
    </row>
    <row r="21" spans="1:5" x14ac:dyDescent="0.25">
      <c r="A21" s="38" t="s">
        <v>1630</v>
      </c>
    </row>
    <row r="22" spans="1:5" x14ac:dyDescent="0.25">
      <c r="A22" s="31" t="s">
        <v>1542</v>
      </c>
      <c r="B22" s="31" t="s">
        <v>233</v>
      </c>
      <c r="C22" s="31" t="s">
        <v>243</v>
      </c>
      <c r="D22" s="31" t="s">
        <v>237</v>
      </c>
      <c r="E22" s="31" t="s">
        <v>249</v>
      </c>
    </row>
    <row r="23" spans="1:5" x14ac:dyDescent="0.25">
      <c r="A23" s="30" t="s">
        <v>1629</v>
      </c>
      <c r="B23" s="33">
        <f>AVERAGE('Risk'!C2:C37)</f>
        <v>3.7222222222222223</v>
      </c>
      <c r="C23" s="33">
        <f>AVERAGE('Risk'!D2:D37)</f>
        <v>3.9166666666666665</v>
      </c>
      <c r="D23" s="33">
        <f>AVERAGE('Risk'!E2:E37)</f>
        <v>3.4166666666666665</v>
      </c>
      <c r="E23" s="33">
        <f>AVERAGE('Risk'!F2:F37)</f>
        <v>3.6944444444444446</v>
      </c>
    </row>
    <row r="24" spans="1:5" x14ac:dyDescent="0.25">
      <c r="A24" s="30" t="s">
        <v>1544</v>
      </c>
      <c r="B24" s="33">
        <f>AVERAGEIF('Risk'!$A:$A,$A24,'Risk'!C:C)</f>
        <v>3.1428571428571428</v>
      </c>
      <c r="C24" s="33">
        <f>AVERAGEIF('Risk'!$A:$A,$A24,'Risk'!D:D)</f>
        <v>3.1428571428571428</v>
      </c>
      <c r="D24" s="33">
        <f>AVERAGEIF('Risk'!$A:$A,$A24,'Risk'!E:E)</f>
        <v>2.1428571428571428</v>
      </c>
      <c r="E24" s="33">
        <f>AVERAGEIF('Risk'!$A:$A,$A24,'Risk'!F:F)</f>
        <v>3.1428571428571428</v>
      </c>
    </row>
    <row r="25" spans="1:5" x14ac:dyDescent="0.25">
      <c r="A25" s="30" t="s">
        <v>1552</v>
      </c>
      <c r="B25" s="33">
        <f>AVERAGEIF('Risk'!$A:$A,$A25,'Risk'!C:C)</f>
        <v>5</v>
      </c>
      <c r="C25" s="33">
        <f>AVERAGEIF('Risk'!$A:$A,$A25,'Risk'!D:D)</f>
        <v>5</v>
      </c>
      <c r="D25" s="33">
        <f>AVERAGEIF('Risk'!$A:$A,$A25,'Risk'!E:E)</f>
        <v>4</v>
      </c>
      <c r="E25" s="33">
        <f>AVERAGEIF('Risk'!$A:$A,$A25,'Risk'!F:F)</f>
        <v>4</v>
      </c>
    </row>
    <row r="26" spans="1:5" x14ac:dyDescent="0.25">
      <c r="A26" s="30" t="s">
        <v>1554</v>
      </c>
      <c r="B26" s="33">
        <f>AVERAGEIF('Risk'!$A:$A,$A26,'Risk'!C:C)</f>
        <v>4.3125</v>
      </c>
      <c r="C26" s="33">
        <f>AVERAGEIF('Risk'!$A:$A,$A26,'Risk'!D:D)</f>
        <v>4.3125</v>
      </c>
      <c r="D26" s="33">
        <f>AVERAGEIF('Risk'!$A:$A,$A26,'Risk'!E:E)</f>
        <v>4.3125</v>
      </c>
      <c r="E26" s="33">
        <f>AVERAGEIF('Risk'!$A:$A,$A26,'Risk'!F:F)</f>
        <v>3.875</v>
      </c>
    </row>
    <row r="27" spans="1:5" x14ac:dyDescent="0.25">
      <c r="A27" s="30" t="s">
        <v>1571</v>
      </c>
      <c r="B27" s="33">
        <f>AVERAGEIF('Risk'!$A:$A,$A27,'Risk'!C:C)</f>
        <v>3</v>
      </c>
      <c r="C27" s="33">
        <f>AVERAGEIF('Risk'!$A:$A,$A27,'Risk'!D:D)</f>
        <v>3</v>
      </c>
      <c r="D27" s="33">
        <f>AVERAGEIF('Risk'!$A:$A,$A27,'Risk'!E:E)</f>
        <v>3</v>
      </c>
      <c r="E27" s="33">
        <f>AVERAGEIF('Risk'!$A:$A,$A27,'Risk'!F:F)</f>
        <v>3</v>
      </c>
    </row>
    <row r="28" spans="1:5" x14ac:dyDescent="0.25">
      <c r="A28" s="30" t="s">
        <v>1573</v>
      </c>
      <c r="B28" s="33">
        <f>AVERAGEIF('Risk'!$A:$A,$A28,'Risk'!C:C)</f>
        <v>3</v>
      </c>
      <c r="C28" s="33">
        <f>AVERAGEIF('Risk'!$A:$A,$A28,'Risk'!D:D)</f>
        <v>3</v>
      </c>
      <c r="D28" s="33">
        <f>AVERAGEIF('Risk'!$A:$A,$A28,'Risk'!E:E)</f>
        <v>2</v>
      </c>
      <c r="E28" s="33">
        <f>AVERAGEIF('Risk'!$A:$A,$A28,'Risk'!F:F)</f>
        <v>3</v>
      </c>
    </row>
    <row r="29" spans="1:5" x14ac:dyDescent="0.25">
      <c r="A29" s="30" t="s">
        <v>1575</v>
      </c>
      <c r="B29" s="33">
        <f>AVERAGEIF('Risk'!$A:$A,$A29,'Risk'!C:C)</f>
        <v>3.75</v>
      </c>
      <c r="C29" s="33">
        <f>AVERAGEIF('Risk'!$A:$A,$A29,'Risk'!D:D)</f>
        <v>4.75</v>
      </c>
      <c r="D29" s="33">
        <f>AVERAGEIF('Risk'!$A:$A,$A29,'Risk'!E:E)</f>
        <v>3.75</v>
      </c>
      <c r="E29" s="33">
        <f>AVERAGEIF('Risk'!$A:$A,$A29,'Risk'!F:F)</f>
        <v>4.75</v>
      </c>
    </row>
    <row r="30" spans="1:5" x14ac:dyDescent="0.25">
      <c r="A30" s="30" t="s">
        <v>1580</v>
      </c>
      <c r="B30" s="33">
        <f>AVERAGEIF('Risk'!$A:$A,$A30,'Risk'!C:C)</f>
        <v>3</v>
      </c>
      <c r="C30" s="33">
        <f>AVERAGEIF('Risk'!$A:$A,$A30,'Risk'!D:D)</f>
        <v>3</v>
      </c>
      <c r="D30" s="33">
        <f>AVERAGEIF('Risk'!$A:$A,$A30,'Risk'!E:E)</f>
        <v>2</v>
      </c>
      <c r="E30" s="33">
        <f>AVERAGEIF('Risk'!$A:$A,$A30,'Risk'!F:F)</f>
        <v>3</v>
      </c>
    </row>
    <row r="31" spans="1:5" x14ac:dyDescent="0.25">
      <c r="A31" s="30" t="s">
        <v>1582</v>
      </c>
      <c r="B31" s="33">
        <f>AVERAGEIF('Risk'!$A:$A,$A31,'Risk'!C:C)</f>
        <v>4</v>
      </c>
      <c r="C31" s="33">
        <f>AVERAGEIF('Risk'!$A:$A,$A31,'Risk'!D:D)</f>
        <v>4</v>
      </c>
      <c r="D31" s="33">
        <f>AVERAGEIF('Risk'!$A:$A,$A31,'Risk'!E:E)</f>
        <v>3</v>
      </c>
      <c r="E31" s="33">
        <f>AVERAGEIF('Risk'!$A:$A,$A31,'Risk'!F:F)</f>
        <v>4</v>
      </c>
    </row>
    <row r="32" spans="1:5" x14ac:dyDescent="0.25">
      <c r="A32" s="30" t="s">
        <v>1584</v>
      </c>
      <c r="B32" s="33">
        <f>AVERAGEIF('Risk'!$A:$A,$A32,'Risk'!C:C)</f>
        <v>2</v>
      </c>
      <c r="C32" s="33">
        <f>AVERAGEIF('Risk'!$A:$A,$A32,'Risk'!D:D)</f>
        <v>3</v>
      </c>
      <c r="D32" s="33">
        <f>AVERAGEIF('Risk'!$A:$A,$A32,'Risk'!E:E)</f>
        <v>2</v>
      </c>
      <c r="E32" s="33">
        <f>AVERAGEIF('Risk'!$A:$A,$A32,'Risk'!F:F)</f>
        <v>3</v>
      </c>
    </row>
    <row r="33" spans="1:5" x14ac:dyDescent="0.25">
      <c r="A33" s="30" t="s">
        <v>1586</v>
      </c>
      <c r="B33" s="33">
        <f>AVERAGEIF('Risk'!$A:$A,$A33,'Risk'!C:C)</f>
        <v>4</v>
      </c>
      <c r="C33" s="33">
        <f>AVERAGEIF('Risk'!$A:$A,$A33,'Risk'!D:D)</f>
        <v>5</v>
      </c>
      <c r="D33" s="33">
        <f>AVERAGEIF('Risk'!$A:$A,$A33,'Risk'!E:E)</f>
        <v>4</v>
      </c>
      <c r="E33" s="33">
        <f>AVERAGEIF('Risk'!$A:$A,$A33,'Risk'!F:F)</f>
        <v>5</v>
      </c>
    </row>
    <row r="34" spans="1:5" x14ac:dyDescent="0.25">
      <c r="A34" s="30" t="s">
        <v>1588</v>
      </c>
      <c r="B34" s="33">
        <f>AVERAGEIF('Risk'!$A:$A,$A34,'Risk'!C:C)</f>
        <v>2</v>
      </c>
      <c r="C34" s="33">
        <f>AVERAGEIF('Risk'!$A:$A,$A34,'Risk'!D:D)</f>
        <v>2</v>
      </c>
      <c r="D34" s="33">
        <f>AVERAGEIF('Risk'!$A:$A,$A34,'Risk'!E:E)</f>
        <v>2</v>
      </c>
      <c r="E34" s="33">
        <f>AVERAGEIF('Risk'!$A:$A,$A34,'Risk'!F:F)</f>
        <v>2</v>
      </c>
    </row>
    <row r="35" spans="1:5" x14ac:dyDescent="0.25">
      <c r="A35" s="30" t="s">
        <v>1590</v>
      </c>
      <c r="B35" s="33">
        <f>AVERAGEIF('Risk'!$A:$A,$A35,'Risk'!C:C)</f>
        <v>2</v>
      </c>
      <c r="C35" s="33">
        <f>AVERAGEIF('Risk'!$A:$A,$A35,'Risk'!D:D)</f>
        <v>3</v>
      </c>
      <c r="D35" s="33">
        <f>AVERAGEIF('Risk'!$A:$A,$A35,'Risk'!E:E)</f>
        <v>2</v>
      </c>
      <c r="E35" s="33">
        <f>AVERAGEIF('Risk'!$A:$A,$A35,'Risk'!F:F)</f>
        <v>3</v>
      </c>
    </row>
    <row r="37" spans="1:5" x14ac:dyDescent="0.25">
      <c r="A37" s="38" t="s">
        <v>1631</v>
      </c>
    </row>
    <row r="38" spans="1:5" x14ac:dyDescent="0.25">
      <c r="A38" s="31" t="s">
        <v>1542</v>
      </c>
      <c r="B38" s="31" t="s">
        <v>233</v>
      </c>
      <c r="C38" s="31" t="s">
        <v>243</v>
      </c>
      <c r="D38" s="31" t="s">
        <v>237</v>
      </c>
      <c r="E38" s="31" t="s">
        <v>249</v>
      </c>
    </row>
    <row r="39" spans="1:5" x14ac:dyDescent="0.25">
      <c r="A39" s="30" t="s">
        <v>1629</v>
      </c>
      <c r="B39" s="33">
        <f>AVERAGE('Complexity'!C2:C37)</f>
        <v>4.0555555555555554</v>
      </c>
      <c r="C39" s="33">
        <f>AVERAGE('Complexity'!D2:D37)</f>
        <v>4.166666666666667</v>
      </c>
      <c r="D39" s="33">
        <f>AVERAGE('Complexity'!E2:E37)</f>
        <v>3.6111111111111112</v>
      </c>
      <c r="E39" s="33">
        <f>AVERAGE('Complexity'!F2:F37)</f>
        <v>4.1111111111111107</v>
      </c>
    </row>
    <row r="40" spans="1:5" x14ac:dyDescent="0.25">
      <c r="A40" s="30" t="s">
        <v>1544</v>
      </c>
      <c r="B40" s="33">
        <f>AVERAGEIF('Complexity'!$A:$A,$A40,'Complexity'!C:C)</f>
        <v>3.5714285714285716</v>
      </c>
      <c r="C40" s="33">
        <f>AVERAGEIF('Complexity'!$A:$A,$A40,'Complexity'!D:D)</f>
        <v>3.4285714285714284</v>
      </c>
      <c r="D40" s="33">
        <f>AVERAGEIF('Complexity'!$A:$A,$A40,'Complexity'!E:E)</f>
        <v>3</v>
      </c>
      <c r="E40" s="33">
        <f>AVERAGEIF('Complexity'!$A:$A,$A40,'Complexity'!F:F)</f>
        <v>3.5714285714285716</v>
      </c>
    </row>
    <row r="41" spans="1:5" x14ac:dyDescent="0.25">
      <c r="A41" s="30" t="s">
        <v>1552</v>
      </c>
      <c r="B41" s="33">
        <f>AVERAGEIF('Complexity'!$A:$A,$A41,'Complexity'!C:C)</f>
        <v>5</v>
      </c>
      <c r="C41" s="33">
        <f>AVERAGEIF('Complexity'!$A:$A,$A41,'Complexity'!D:D)</f>
        <v>5</v>
      </c>
      <c r="D41" s="33">
        <f>AVERAGEIF('Complexity'!$A:$A,$A41,'Complexity'!E:E)</f>
        <v>4</v>
      </c>
      <c r="E41" s="33">
        <f>AVERAGEIF('Complexity'!$A:$A,$A41,'Complexity'!F:F)</f>
        <v>5</v>
      </c>
    </row>
    <row r="42" spans="1:5" x14ac:dyDescent="0.25">
      <c r="A42" s="30" t="s">
        <v>1554</v>
      </c>
      <c r="B42" s="33">
        <f>AVERAGEIF('Complexity'!$A:$A,$A42,'Complexity'!C:C)</f>
        <v>4.5625</v>
      </c>
      <c r="C42" s="33">
        <f>AVERAGEIF('Complexity'!$A:$A,$A42,'Complexity'!D:D)</f>
        <v>4.5</v>
      </c>
      <c r="D42" s="33">
        <f>AVERAGEIF('Complexity'!$A:$A,$A42,'Complexity'!E:E)</f>
        <v>3.9375</v>
      </c>
      <c r="E42" s="33">
        <f>AVERAGEIF('Complexity'!$A:$A,$A42,'Complexity'!F:F)</f>
        <v>4.25</v>
      </c>
    </row>
    <row r="43" spans="1:5" x14ac:dyDescent="0.25">
      <c r="A43" s="30" t="s">
        <v>1571</v>
      </c>
      <c r="B43" s="33">
        <f>AVERAGEIF('Complexity'!$A:$A,$A43,'Complexity'!C:C)</f>
        <v>3</v>
      </c>
      <c r="C43" s="33">
        <f>AVERAGEIF('Complexity'!$A:$A,$A43,'Complexity'!D:D)</f>
        <v>4</v>
      </c>
      <c r="D43" s="33">
        <f>AVERAGEIF('Complexity'!$A:$A,$A43,'Complexity'!E:E)</f>
        <v>4</v>
      </c>
      <c r="E43" s="33">
        <f>AVERAGEIF('Complexity'!$A:$A,$A43,'Complexity'!F:F)</f>
        <v>4</v>
      </c>
    </row>
    <row r="44" spans="1:5" x14ac:dyDescent="0.25">
      <c r="A44" s="30" t="s">
        <v>1573</v>
      </c>
      <c r="B44" s="33">
        <f>AVERAGEIF('Complexity'!$A:$A,$A44,'Complexity'!C:C)</f>
        <v>4</v>
      </c>
      <c r="C44" s="33">
        <f>AVERAGEIF('Complexity'!$A:$A,$A44,'Complexity'!D:D)</f>
        <v>4</v>
      </c>
      <c r="D44" s="33">
        <f>AVERAGEIF('Complexity'!$A:$A,$A44,'Complexity'!E:E)</f>
        <v>3</v>
      </c>
      <c r="E44" s="33">
        <f>AVERAGEIF('Complexity'!$A:$A,$A44,'Complexity'!F:F)</f>
        <v>4</v>
      </c>
    </row>
    <row r="45" spans="1:5" x14ac:dyDescent="0.25">
      <c r="A45" s="30" t="s">
        <v>1575</v>
      </c>
      <c r="B45" s="33">
        <f>AVERAGEIF('Complexity'!$A:$A,$A45,'Complexity'!C:C)</f>
        <v>4</v>
      </c>
      <c r="C45" s="33">
        <f>AVERAGEIF('Complexity'!$A:$A,$A45,'Complexity'!D:D)</f>
        <v>4.75</v>
      </c>
      <c r="D45" s="33">
        <f>AVERAGEIF('Complexity'!$A:$A,$A45,'Complexity'!E:E)</f>
        <v>4</v>
      </c>
      <c r="E45" s="33">
        <f>AVERAGEIF('Complexity'!$A:$A,$A45,'Complexity'!F:F)</f>
        <v>4.75</v>
      </c>
    </row>
    <row r="46" spans="1:5" x14ac:dyDescent="0.25">
      <c r="A46" s="30" t="s">
        <v>1580</v>
      </c>
      <c r="B46" s="33">
        <f>AVERAGEIF('Complexity'!$A:$A,$A46,'Complexity'!C:C)</f>
        <v>4</v>
      </c>
      <c r="C46" s="33">
        <f>AVERAGEIF('Complexity'!$A:$A,$A46,'Complexity'!D:D)</f>
        <v>4</v>
      </c>
      <c r="D46" s="33">
        <f>AVERAGEIF('Complexity'!$A:$A,$A46,'Complexity'!E:E)</f>
        <v>3</v>
      </c>
      <c r="E46" s="33">
        <f>AVERAGEIF('Complexity'!$A:$A,$A46,'Complexity'!F:F)</f>
        <v>4</v>
      </c>
    </row>
    <row r="47" spans="1:5" x14ac:dyDescent="0.25">
      <c r="A47" s="30" t="s">
        <v>1582</v>
      </c>
      <c r="B47" s="33">
        <f>AVERAGEIF('Complexity'!$A:$A,$A47,'Complexity'!C:C)</f>
        <v>3</v>
      </c>
      <c r="C47" s="33">
        <f>AVERAGEIF('Complexity'!$A:$A,$A47,'Complexity'!D:D)</f>
        <v>3</v>
      </c>
      <c r="D47" s="33">
        <f>AVERAGEIF('Complexity'!$A:$A,$A47,'Complexity'!E:E)</f>
        <v>3</v>
      </c>
      <c r="E47" s="33">
        <f>AVERAGEIF('Complexity'!$A:$A,$A47,'Complexity'!F:F)</f>
        <v>3</v>
      </c>
    </row>
    <row r="48" spans="1:5" x14ac:dyDescent="0.25">
      <c r="A48" s="30" t="s">
        <v>1584</v>
      </c>
      <c r="B48" s="33">
        <f>AVERAGEIF('Complexity'!$A:$A,$A48,'Complexity'!C:C)</f>
        <v>3</v>
      </c>
      <c r="C48" s="33">
        <f>AVERAGEIF('Complexity'!$A:$A,$A48,'Complexity'!D:D)</f>
        <v>4</v>
      </c>
      <c r="D48" s="33">
        <f>AVERAGEIF('Complexity'!$A:$A,$A48,'Complexity'!E:E)</f>
        <v>3</v>
      </c>
      <c r="E48" s="33">
        <f>AVERAGEIF('Complexity'!$A:$A,$A48,'Complexity'!F:F)</f>
        <v>4</v>
      </c>
    </row>
    <row r="49" spans="1:5" x14ac:dyDescent="0.25">
      <c r="A49" s="30" t="s">
        <v>1586</v>
      </c>
      <c r="B49" s="33">
        <f>AVERAGEIF('Complexity'!$A:$A,$A49,'Complexity'!C:C)</f>
        <v>4</v>
      </c>
      <c r="C49" s="33">
        <f>AVERAGEIF('Complexity'!$A:$A,$A49,'Complexity'!D:D)</f>
        <v>5</v>
      </c>
      <c r="D49" s="33">
        <f>AVERAGEIF('Complexity'!$A:$A,$A49,'Complexity'!E:E)</f>
        <v>4</v>
      </c>
      <c r="E49" s="33">
        <f>AVERAGEIF('Complexity'!$A:$A,$A49,'Complexity'!F:F)</f>
        <v>5</v>
      </c>
    </row>
    <row r="50" spans="1:5" x14ac:dyDescent="0.25">
      <c r="A50" s="30" t="s">
        <v>1588</v>
      </c>
      <c r="B50" s="33">
        <f>AVERAGEIF('Complexity'!$A:$A,$A50,'Complexity'!C:C)</f>
        <v>3</v>
      </c>
      <c r="C50" s="33">
        <f>AVERAGEIF('Complexity'!$A:$A,$A50,'Complexity'!D:D)</f>
        <v>3</v>
      </c>
      <c r="D50" s="33">
        <f>AVERAGEIF('Complexity'!$A:$A,$A50,'Complexity'!E:E)</f>
        <v>3</v>
      </c>
      <c r="E50" s="33">
        <f>AVERAGEIF('Complexity'!$A:$A,$A50,'Complexity'!F:F)</f>
        <v>3</v>
      </c>
    </row>
    <row r="51" spans="1:5" x14ac:dyDescent="0.25">
      <c r="A51" s="30" t="s">
        <v>1590</v>
      </c>
      <c r="B51" s="33">
        <f>AVERAGEIF('Complexity'!$A:$A,$A51,'Complexity'!C:C)</f>
        <v>3</v>
      </c>
      <c r="C51" s="33">
        <f>AVERAGEIF('Complexity'!$A:$A,$A51,'Complexity'!D:D)</f>
        <v>3</v>
      </c>
      <c r="D51" s="33">
        <f>AVERAGEIF('Complexity'!$A:$A,$A51,'Complexity'!E:E)</f>
        <v>3</v>
      </c>
      <c r="E51" s="33">
        <f>AVERAGEIF('Complexity'!$A:$A,$A51,'Complexity'!F:F)</f>
        <v>4</v>
      </c>
    </row>
    <row r="53" spans="1:5" x14ac:dyDescent="0.25">
      <c r="A53" s="38" t="s">
        <v>1632</v>
      </c>
    </row>
    <row r="54" spans="1:5" x14ac:dyDescent="0.25">
      <c r="A54" s="31" t="s">
        <v>1542</v>
      </c>
      <c r="B54" s="31" t="s">
        <v>233</v>
      </c>
      <c r="C54" s="31" t="s">
        <v>243</v>
      </c>
      <c r="D54" s="31" t="s">
        <v>237</v>
      </c>
      <c r="E54" s="31" t="s">
        <v>249</v>
      </c>
    </row>
    <row r="55" spans="1:5" x14ac:dyDescent="0.25">
      <c r="A55" s="30" t="s">
        <v>1629</v>
      </c>
      <c r="B55" s="33">
        <f>AVERAGE(Prioritization!C2:C37)</f>
        <v>0.25694444444444425</v>
      </c>
      <c r="C55" s="33">
        <f>AVERAGE(Prioritization!D2:D37)</f>
        <v>0.71388888888888902</v>
      </c>
      <c r="D55" s="33">
        <f>AVERAGE(Prioritization!E2:E37)</f>
        <v>-0.68472222222222212</v>
      </c>
      <c r="E55" s="33">
        <f>AVERAGE(Prioritization!F2:F37)</f>
        <v>-0.47916666666666669</v>
      </c>
    </row>
    <row r="56" spans="1:5" x14ac:dyDescent="0.25">
      <c r="A56" s="30" t="s">
        <v>1544</v>
      </c>
      <c r="B56" s="33">
        <f>AVERAGEIF(Prioritization!$A:$A,$A56,Prioritization!C:C)</f>
        <v>1.7785714285714282</v>
      </c>
      <c r="C56" s="33">
        <f>AVERAGEIF(Prioritization!$A:$A,$A56,Prioritization!D:D)</f>
        <v>1.8571428571428572</v>
      </c>
      <c r="D56" s="33">
        <f>AVERAGEIF(Prioritization!$A:$A,$A56,Prioritization!E:E)</f>
        <v>0.35714285714285687</v>
      </c>
      <c r="E56" s="33">
        <f>AVERAGEIF(Prioritization!$A:$A,$A56,Prioritization!F:F)</f>
        <v>4.285714285714258E-2</v>
      </c>
    </row>
    <row r="57" spans="1:5" x14ac:dyDescent="0.25">
      <c r="A57" s="30" t="s">
        <v>1552</v>
      </c>
      <c r="B57" s="33">
        <f>AVERAGEIF(Prioritization!$A:$A,$A57,Prioritization!C:C)</f>
        <v>-0.20000000000000018</v>
      </c>
      <c r="C57" s="33">
        <f>AVERAGEIF(Prioritization!$A:$A,$A57,Prioritization!D:D)</f>
        <v>-0.25</v>
      </c>
      <c r="D57" s="33">
        <f>AVERAGEIF(Prioritization!$A:$A,$A57,Prioritization!E:E)</f>
        <v>-1</v>
      </c>
      <c r="E57" s="33">
        <f>AVERAGEIF(Prioritization!$A:$A,$A57,Prioritization!F:F)</f>
        <v>-0.25</v>
      </c>
    </row>
    <row r="58" spans="1:5" x14ac:dyDescent="0.25">
      <c r="A58" s="30" t="s">
        <v>1554</v>
      </c>
      <c r="B58" s="33">
        <f>AVERAGEIF(Prioritization!$A:$A,$A58,Prioritization!C:C)</f>
        <v>-1.1343750000000001</v>
      </c>
      <c r="C58" s="33">
        <f>AVERAGEIF(Prioritization!$A:$A,$A58,Prioritization!D:D)</f>
        <v>5.3124999999999922E-2</v>
      </c>
      <c r="D58" s="33">
        <f>AVERAGEIF(Prioritization!$A:$A,$A58,Prioritization!E:E)</f>
        <v>-1.4312499999999999</v>
      </c>
      <c r="E58" s="33">
        <f>AVERAGEIF(Prioritization!$A:$A,$A58,Prioritization!F:F)</f>
        <v>-0.92812499999999987</v>
      </c>
    </row>
    <row r="59" spans="1:5" x14ac:dyDescent="0.25">
      <c r="A59" s="30" t="s">
        <v>1571</v>
      </c>
      <c r="B59" s="33">
        <f>AVERAGEIF(Prioritization!$A:$A,$A59,Prioritization!C:C)</f>
        <v>2.0499999999999998</v>
      </c>
      <c r="C59" s="33">
        <f>AVERAGEIF(Prioritization!$A:$A,$A59,Prioritization!D:D)</f>
        <v>1.3499999999999996</v>
      </c>
      <c r="D59" s="33">
        <f>AVERAGEIF(Prioritization!$A:$A,$A59,Prioritization!E:E)</f>
        <v>2.0499999999999998</v>
      </c>
      <c r="E59" s="33">
        <f>AVERAGEIF(Prioritization!$A:$A,$A59,Prioritization!F:F)</f>
        <v>0.54999999999999982</v>
      </c>
    </row>
    <row r="60" spans="1:5" x14ac:dyDescent="0.25">
      <c r="A60" s="30" t="s">
        <v>1573</v>
      </c>
      <c r="B60" s="33">
        <f>AVERAGEIF(Prioritization!$A:$A,$A60,Prioritization!C:C)</f>
        <v>3.5999999999999996</v>
      </c>
      <c r="C60" s="33">
        <f>AVERAGEIF(Prioritization!$A:$A,$A60,Prioritization!D:D)</f>
        <v>2.0499999999999998</v>
      </c>
      <c r="D60" s="33">
        <f>AVERAGEIF(Prioritization!$A:$A,$A60,Prioritization!E:E)</f>
        <v>0.54999999999999982</v>
      </c>
      <c r="E60" s="33">
        <f>AVERAGEIF(Prioritization!$A:$A,$A60,Prioritization!F:F)</f>
        <v>0.54999999999999982</v>
      </c>
    </row>
    <row r="61" spans="1:5" x14ac:dyDescent="0.25">
      <c r="A61" s="30" t="s">
        <v>1575</v>
      </c>
      <c r="B61" s="33">
        <f>AVERAGEIF(Prioritization!$A:$A,$A61,Prioritization!C:C)</f>
        <v>0.36249999999999982</v>
      </c>
      <c r="C61" s="33">
        <f>AVERAGEIF(Prioritization!$A:$A,$A61,Prioritization!D:D)</f>
        <v>-1.2500000000000178E-2</v>
      </c>
      <c r="D61" s="33">
        <f>AVERAGEIF(Prioritization!$A:$A,$A61,Prioritization!E:E)</f>
        <v>-1.3625</v>
      </c>
      <c r="E61" s="33">
        <f>AVERAGEIF(Prioritization!$A:$A,$A61,Prioritization!F:F)</f>
        <v>-1.3625</v>
      </c>
    </row>
    <row r="62" spans="1:5" x14ac:dyDescent="0.25">
      <c r="A62" s="30" t="s">
        <v>1580</v>
      </c>
      <c r="B62" s="33">
        <f>AVERAGEIF(Prioritization!$A:$A,$A62,Prioritization!C:C)</f>
        <v>2.0999999999999996</v>
      </c>
      <c r="C62" s="33">
        <f>AVERAGEIF(Prioritization!$A:$A,$A62,Prioritization!D:D)</f>
        <v>0.54999999999999982</v>
      </c>
      <c r="D62" s="33">
        <f>AVERAGEIF(Prioritization!$A:$A,$A62,Prioritization!E:E)</f>
        <v>0.54999999999999982</v>
      </c>
      <c r="E62" s="33">
        <f>AVERAGEIF(Prioritization!$A:$A,$A62,Prioritization!F:F)</f>
        <v>0.54999999999999982</v>
      </c>
    </row>
    <row r="63" spans="1:5" x14ac:dyDescent="0.25">
      <c r="A63" s="30" t="s">
        <v>1582</v>
      </c>
      <c r="B63" s="33">
        <f>AVERAGEIF(Prioritization!$A:$A,$A63,Prioritization!C:C)</f>
        <v>1.3499999999999996</v>
      </c>
      <c r="C63" s="33">
        <f>AVERAGEIF(Prioritization!$A:$A,$A63,Prioritization!D:D)</f>
        <v>2.0999999999999996</v>
      </c>
      <c r="D63" s="33">
        <f>AVERAGEIF(Prioritization!$A:$A,$A63,Prioritization!E:E)</f>
        <v>-0.90000000000000036</v>
      </c>
      <c r="E63" s="33">
        <f>AVERAGEIF(Prioritization!$A:$A,$A63,Prioritization!F:F)</f>
        <v>0.59999999999999964</v>
      </c>
    </row>
    <row r="64" spans="1:5" x14ac:dyDescent="0.25">
      <c r="A64" s="30" t="s">
        <v>1584</v>
      </c>
      <c r="B64" s="33">
        <f>AVERAGEIF(Prioritization!$A:$A,$A64,Prioritization!C:C)</f>
        <v>2.0999999999999996</v>
      </c>
      <c r="C64" s="33">
        <f>AVERAGEIF(Prioritization!$A:$A,$A64,Prioritization!D:D)</f>
        <v>2.0999999999999996</v>
      </c>
      <c r="D64" s="33">
        <f>AVERAGEIF(Prioritization!$A:$A,$A64,Prioritization!E:E)</f>
        <v>0.54999999999999982</v>
      </c>
      <c r="E64" s="33">
        <f>AVERAGEIF(Prioritization!$A:$A,$A64,Prioritization!F:F)</f>
        <v>0.54999999999999982</v>
      </c>
    </row>
    <row r="65" spans="1:5" x14ac:dyDescent="0.25">
      <c r="A65" s="30" t="s">
        <v>1586</v>
      </c>
      <c r="B65" s="33">
        <f>AVERAGEIF(Prioritization!$A:$A,$A65,Prioritization!C:C)</f>
        <v>1.2999999999999998</v>
      </c>
      <c r="C65" s="33">
        <f>AVERAGEIF(Prioritization!$A:$A,$A65,Prioritization!D:D)</f>
        <v>-0.20000000000000018</v>
      </c>
      <c r="D65" s="33">
        <f>AVERAGEIF(Prioritization!$A:$A,$A65,Prioritization!E:E)</f>
        <v>-1.75</v>
      </c>
      <c r="E65" s="33">
        <f>AVERAGEIF(Prioritization!$A:$A,$A65,Prioritization!F:F)</f>
        <v>-1.75</v>
      </c>
    </row>
    <row r="66" spans="1:5" x14ac:dyDescent="0.25">
      <c r="A66" s="30" t="s">
        <v>1588</v>
      </c>
      <c r="B66" s="33">
        <f>AVERAGEIF(Prioritization!$A:$A,$A66,Prioritization!C:C)</f>
        <v>0.59999999999999964</v>
      </c>
      <c r="C66" s="33">
        <f>AVERAGEIF(Prioritization!$A:$A,$A66,Prioritization!D:D)</f>
        <v>2.0999999999999996</v>
      </c>
      <c r="D66" s="33">
        <f>AVERAGEIF(Prioritization!$A:$A,$A66,Prioritization!E:E)</f>
        <v>0.59999999999999964</v>
      </c>
      <c r="E66" s="33">
        <f>AVERAGEIF(Prioritization!$A:$A,$A66,Prioritization!F:F)</f>
        <v>2.0999999999999996</v>
      </c>
    </row>
    <row r="67" spans="1:5" x14ac:dyDescent="0.25">
      <c r="A67" s="30" t="s">
        <v>1590</v>
      </c>
      <c r="B67" s="33">
        <f>AVERAGEIF(Prioritization!$A:$A,$A67,Prioritization!C:C)</f>
        <v>0.59999999999999964</v>
      </c>
      <c r="C67" s="33">
        <f>AVERAGEIF(Prioritization!$A:$A,$A67,Prioritization!D:D)</f>
        <v>2.0999999999999996</v>
      </c>
      <c r="D67" s="33">
        <f>AVERAGEIF(Prioritization!$A:$A,$A67,Prioritization!E:E)</f>
        <v>0.54999999999999982</v>
      </c>
      <c r="E67" s="33">
        <f>AVERAGEIF(Prioritization!$A:$A,$A67,Prioritization!F:F)</f>
        <v>-0.15000000000000036</v>
      </c>
    </row>
  </sheetData>
  <mergeCells count="3">
    <mergeCell ref="B1:E1"/>
    <mergeCell ref="B2:E2"/>
    <mergeCell ref="B3:E3"/>
  </mergeCells>
  <conditionalFormatting sqref="B7:B19">
    <cfRule type="colorScale" priority="1">
      <colorScale>
        <cfvo type="num" val="1"/>
        <cfvo type="num" val="3"/>
        <cfvo type="num" val="5"/>
        <color rgb="FFFEE2E2"/>
        <color rgb="FFFEF9C3"/>
        <color rgb="FFDCFCE7"/>
      </colorScale>
    </cfRule>
  </conditionalFormatting>
  <conditionalFormatting sqref="B23:B35">
    <cfRule type="colorScale" priority="5">
      <colorScale>
        <cfvo type="num" val="1"/>
        <cfvo type="num" val="3"/>
        <cfvo type="num" val="5"/>
        <color theme="6" tint="0.79998168889431442"/>
        <color rgb="FFFEF9C3"/>
        <color theme="5" tint="0.79998168889431442"/>
      </colorScale>
    </cfRule>
  </conditionalFormatting>
  <conditionalFormatting sqref="B39:B51">
    <cfRule type="colorScale" priority="9">
      <colorScale>
        <cfvo type="num" val="1"/>
        <cfvo type="num" val="3"/>
        <cfvo type="num" val="5"/>
        <color theme="6" tint="0.79998168889431442"/>
        <color rgb="FFFEF9C3"/>
        <color theme="5" tint="0.79998168889431442"/>
      </colorScale>
    </cfRule>
  </conditionalFormatting>
  <conditionalFormatting sqref="B55:B67">
    <cfRule type="colorScale" priority="13">
      <colorScale>
        <cfvo type="num" val="-5"/>
        <cfvo type="num" val="0"/>
        <cfvo type="num" val="5"/>
        <color theme="5" tint="0.59999389629810485"/>
        <color rgb="FFFEF9C3"/>
        <color theme="6" tint="0.59999389629810485"/>
      </colorScale>
    </cfRule>
  </conditionalFormatting>
  <conditionalFormatting sqref="C7:C19">
    <cfRule type="colorScale" priority="2">
      <colorScale>
        <cfvo type="num" val="1"/>
        <cfvo type="num" val="3"/>
        <cfvo type="num" val="5"/>
        <color rgb="FFFEE2E2"/>
        <color rgb="FFFEF9C3"/>
        <color rgb="FFDCFCE7"/>
      </colorScale>
    </cfRule>
  </conditionalFormatting>
  <conditionalFormatting sqref="C23:C35">
    <cfRule type="colorScale" priority="6">
      <colorScale>
        <cfvo type="num" val="1"/>
        <cfvo type="num" val="3"/>
        <cfvo type="num" val="5"/>
        <color theme="6" tint="0.79998168889431442"/>
        <color rgb="FFFEF9C3"/>
        <color theme="5" tint="0.79998168889431442"/>
      </colorScale>
    </cfRule>
  </conditionalFormatting>
  <conditionalFormatting sqref="C39:C51">
    <cfRule type="colorScale" priority="10">
      <colorScale>
        <cfvo type="num" val="1"/>
        <cfvo type="num" val="3"/>
        <cfvo type="num" val="5"/>
        <color theme="6" tint="0.79998168889431442"/>
        <color rgb="FFFEF9C3"/>
        <color theme="5" tint="0.79998168889431442"/>
      </colorScale>
    </cfRule>
  </conditionalFormatting>
  <conditionalFormatting sqref="C55:C67">
    <cfRule type="colorScale" priority="14">
      <colorScale>
        <cfvo type="num" val="-5"/>
        <cfvo type="num" val="0"/>
        <cfvo type="num" val="5"/>
        <color theme="5" tint="0.59999389629810485"/>
        <color rgb="FFFEF9C3"/>
        <color theme="6" tint="0.59999389629810485"/>
      </colorScale>
    </cfRule>
  </conditionalFormatting>
  <conditionalFormatting sqref="D7:D19">
    <cfRule type="colorScale" priority="3">
      <colorScale>
        <cfvo type="num" val="1"/>
        <cfvo type="num" val="3"/>
        <cfvo type="num" val="5"/>
        <color rgb="FFFEE2E2"/>
        <color rgb="FFFEF9C3"/>
        <color rgb="FFDCFCE7"/>
      </colorScale>
    </cfRule>
  </conditionalFormatting>
  <conditionalFormatting sqref="D23:D35">
    <cfRule type="colorScale" priority="7">
      <colorScale>
        <cfvo type="num" val="1"/>
        <cfvo type="num" val="3"/>
        <cfvo type="num" val="5"/>
        <color theme="6" tint="0.79998168889431442"/>
        <color rgb="FFFEF9C3"/>
        <color theme="5" tint="0.79998168889431442"/>
      </colorScale>
    </cfRule>
  </conditionalFormatting>
  <conditionalFormatting sqref="D39:D51">
    <cfRule type="colorScale" priority="11">
      <colorScale>
        <cfvo type="num" val="1"/>
        <cfvo type="num" val="3"/>
        <cfvo type="num" val="5"/>
        <color theme="6" tint="0.79998168889431442"/>
        <color rgb="FFFEF9C3"/>
        <color theme="5" tint="0.79998168889431442"/>
      </colorScale>
    </cfRule>
  </conditionalFormatting>
  <conditionalFormatting sqref="D55:D67">
    <cfRule type="colorScale" priority="15">
      <colorScale>
        <cfvo type="num" val="-5"/>
        <cfvo type="num" val="0"/>
        <cfvo type="num" val="5"/>
        <color theme="5" tint="0.59999389629810485"/>
        <color rgb="FFFEF9C3"/>
        <color theme="6" tint="0.59999389629810485"/>
      </colorScale>
    </cfRule>
  </conditionalFormatting>
  <conditionalFormatting sqref="E7:E19">
    <cfRule type="colorScale" priority="4">
      <colorScale>
        <cfvo type="num" val="1"/>
        <cfvo type="num" val="3"/>
        <cfvo type="num" val="5"/>
        <color rgb="FFFEE2E2"/>
        <color rgb="FFFEF9C3"/>
        <color rgb="FFDCFCE7"/>
      </colorScale>
    </cfRule>
  </conditionalFormatting>
  <conditionalFormatting sqref="E23:E35">
    <cfRule type="colorScale" priority="8">
      <colorScale>
        <cfvo type="num" val="1"/>
        <cfvo type="num" val="3"/>
        <cfvo type="num" val="5"/>
        <color theme="6" tint="0.79998168889431442"/>
        <color rgb="FFFEF9C3"/>
        <color theme="5" tint="0.79998168889431442"/>
      </colorScale>
    </cfRule>
  </conditionalFormatting>
  <conditionalFormatting sqref="E39:E51">
    <cfRule type="colorScale" priority="12">
      <colorScale>
        <cfvo type="num" val="1"/>
        <cfvo type="num" val="3"/>
        <cfvo type="num" val="5"/>
        <color theme="6" tint="0.79998168889431442"/>
        <color rgb="FFFEF9C3"/>
        <color theme="5" tint="0.79998168889431442"/>
      </colorScale>
    </cfRule>
  </conditionalFormatting>
  <conditionalFormatting sqref="E55:E67">
    <cfRule type="colorScale" priority="16">
      <colorScale>
        <cfvo type="num" val="-5"/>
        <cfvo type="num" val="0"/>
        <cfvo type="num" val="5"/>
        <color theme="5" tint="0.59999389629810485"/>
        <color rgb="FFFEF9C3"/>
        <color theme="6" tint="0.59999389629810485"/>
      </colorScale>
    </cfRule>
  </conditionalFormatting>
  <pageMargins left="0.75" right="0.75" top="1" bottom="1" header="0.5" footer="0.5"/>
  <tableParts count="4">
    <tablePart r:id="rId1"/>
    <tablePart r:id="rId2"/>
    <tablePart r:id="rId3"/>
    <tablePart r:id="rId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10061-EB4C-4D02-B84C-A951786F93F3}">
  <sheetPr>
    <tabColor theme="5" tint="0.39997558519241921"/>
  </sheetPr>
  <dimension ref="A1:C4"/>
  <sheetViews>
    <sheetView workbookViewId="0">
      <pane ySplit="1" topLeftCell="A2" activePane="bottomLeft" state="frozen"/>
      <selection activeCell="B7" sqref="B7"/>
      <selection pane="bottomLeft" activeCell="A3" sqref="A3"/>
    </sheetView>
  </sheetViews>
  <sheetFormatPr defaultRowHeight="15" x14ac:dyDescent="0.25"/>
  <cols>
    <col min="1" max="1" width="18" customWidth="1"/>
    <col min="2" max="2" width="10" customWidth="1"/>
    <col min="3" max="3" width="80" customWidth="1"/>
  </cols>
  <sheetData>
    <row r="1" spans="1:3" x14ac:dyDescent="0.25">
      <c r="A1" s="31" t="s">
        <v>1613</v>
      </c>
      <c r="B1" s="31" t="s">
        <v>1614</v>
      </c>
      <c r="C1" s="31" t="s">
        <v>1615</v>
      </c>
    </row>
    <row r="2" spans="1:3" x14ac:dyDescent="0.25">
      <c r="A2" s="30" t="s">
        <v>1616</v>
      </c>
      <c r="B2" s="33">
        <v>1.5</v>
      </c>
      <c r="C2" s="30" t="s">
        <v>1617</v>
      </c>
    </row>
    <row r="3" spans="1:3" x14ac:dyDescent="0.25">
      <c r="A3" s="30" t="s">
        <v>1618</v>
      </c>
      <c r="B3" s="33">
        <v>0.75</v>
      </c>
      <c r="C3" s="30" t="s">
        <v>1619</v>
      </c>
    </row>
    <row r="4" spans="1:3" x14ac:dyDescent="0.25">
      <c r="A4" s="30" t="s">
        <v>1620</v>
      </c>
      <c r="B4" s="33">
        <v>0.8</v>
      </c>
      <c r="C4" s="30" t="s">
        <v>1621</v>
      </c>
    </row>
  </sheetData>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A9511-90A8-4519-88A8-225556FCBC2C}">
  <sheetPr>
    <tabColor theme="5" tint="0.39997558519241921"/>
  </sheetPr>
  <dimension ref="A1:W37"/>
  <sheetViews>
    <sheetView workbookViewId="0">
      <pane ySplit="1" topLeftCell="A2" activePane="bottomLeft" state="frozen"/>
      <selection activeCell="B7" sqref="B7"/>
      <selection pane="bottomLeft" activeCell="K1" sqref="K1:Y1048576"/>
    </sheetView>
  </sheetViews>
  <sheetFormatPr defaultRowHeight="15" x14ac:dyDescent="0.25"/>
  <cols>
    <col min="1" max="1" width="18" customWidth="1"/>
    <col min="2" max="2" width="44" customWidth="1"/>
    <col min="3" max="3" width="11.140625" customWidth="1"/>
    <col min="4" max="4" width="13" customWidth="1"/>
    <col min="5" max="5" width="12.28515625" customWidth="1"/>
    <col min="6" max="6" width="8.7109375" customWidth="1"/>
    <col min="7" max="7" width="11.28515625" customWidth="1"/>
    <col min="8" max="9" width="14" customWidth="1"/>
    <col min="10" max="10" width="16" customWidth="1"/>
    <col min="11" max="11" width="14" customWidth="1"/>
    <col min="12" max="23" width="13" hidden="1" customWidth="1"/>
  </cols>
  <sheetData>
    <row r="1" spans="1:23" ht="30" x14ac:dyDescent="0.25">
      <c r="A1" s="31" t="s">
        <v>1542</v>
      </c>
      <c r="B1" s="31" t="s">
        <v>1543</v>
      </c>
      <c r="C1" s="31" t="s">
        <v>1592</v>
      </c>
      <c r="D1" s="31" t="s">
        <v>1593</v>
      </c>
      <c r="E1" s="31" t="s">
        <v>1594</v>
      </c>
      <c r="F1" s="31" t="s">
        <v>1595</v>
      </c>
      <c r="G1" s="31" t="s">
        <v>1596</v>
      </c>
      <c r="H1" s="31" t="s">
        <v>1597</v>
      </c>
      <c r="I1" s="31" t="s">
        <v>1598</v>
      </c>
      <c r="J1" s="31" t="s">
        <v>1599</v>
      </c>
      <c r="K1" s="31" t="s">
        <v>1600</v>
      </c>
      <c r="L1" s="31" t="s">
        <v>1601</v>
      </c>
      <c r="M1" s="31" t="s">
        <v>1602</v>
      </c>
      <c r="N1" s="31" t="s">
        <v>1603</v>
      </c>
      <c r="O1" s="31" t="s">
        <v>1604</v>
      </c>
      <c r="P1" s="31" t="s">
        <v>1605</v>
      </c>
      <c r="Q1" s="31" t="s">
        <v>1606</v>
      </c>
      <c r="R1" s="31" t="s">
        <v>1607</v>
      </c>
      <c r="S1" s="31" t="s">
        <v>1608</v>
      </c>
      <c r="T1" s="31" t="s">
        <v>1609</v>
      </c>
      <c r="U1" s="31" t="s">
        <v>1610</v>
      </c>
      <c r="V1" s="31" t="s">
        <v>1611</v>
      </c>
      <c r="W1" s="31" t="s">
        <v>1612</v>
      </c>
    </row>
    <row r="2" spans="1:23" x14ac:dyDescent="0.25">
      <c r="A2" s="30" t="s">
        <v>1544</v>
      </c>
      <c r="B2" s="30" t="s">
        <v>1545</v>
      </c>
      <c r="C2" s="33">
        <f>(Weights!$B$2*L2)-(Weights!$B$3*M2)-(Weights!$B$4*N2)</f>
        <v>2.0999999999999996</v>
      </c>
      <c r="D2" s="33">
        <f>(Weights!$B$2*O2)-(Weights!$B$3*P2)-(Weights!$B$4*Q2)</f>
        <v>2.8499999999999996</v>
      </c>
      <c r="E2" s="33">
        <f>(Weights!$B$2*R2)-(Weights!$B$3*S2)-(Weights!$B$4*T2)</f>
        <v>1.3499999999999996</v>
      </c>
      <c r="F2" s="33">
        <f>(Weights!$B$2*U2)-(Weights!$B$3*V2)-(Weights!$B$4*W2)</f>
        <v>-0.15000000000000036</v>
      </c>
      <c r="G2" s="33">
        <f t="shared" ref="G2:G37" si="0">AVERAGE(C2:F2)</f>
        <v>1.5374999999999996</v>
      </c>
      <c r="H2" s="32" t="str">
        <f t="shared" ref="H2:H37" si="1">L2&amp;"/"&amp;M2&amp;"/"&amp;N2</f>
        <v>4/2/3</v>
      </c>
      <c r="I2" s="32" t="str">
        <f t="shared" ref="I2:I37" si="2">O2&amp;"/"&amp;P2&amp;"/"&amp;Q2</f>
        <v>5/3/3</v>
      </c>
      <c r="J2" s="32" t="str">
        <f t="shared" ref="J2:J37" si="3">R2&amp;"/"&amp;S2&amp;"/"&amp;T2</f>
        <v>4/3/3</v>
      </c>
      <c r="K2" s="32" t="str">
        <f t="shared" ref="K2:K37" si="4">U2&amp;"/"&amp;V2&amp;"/"&amp;W2</f>
        <v>3/3/3</v>
      </c>
      <c r="L2" s="33">
        <f>Leverage[[#This Row],[Visitor]]</f>
        <v>4</v>
      </c>
      <c r="M2" s="33">
        <f>Risk[[#This Row],[Visitor]]</f>
        <v>2</v>
      </c>
      <c r="N2" s="33">
        <f>Complexity[[#This Row],[Visitor]]</f>
        <v>3</v>
      </c>
      <c r="O2" s="33">
        <f>Leverage[[#This Row],[Member]]</f>
        <v>5</v>
      </c>
      <c r="P2" s="33">
        <f>Risk[[#This Row],[Member]]</f>
        <v>3</v>
      </c>
      <c r="Q2" s="33">
        <f>Complexity[[#This Row],[Member]]</f>
        <v>3</v>
      </c>
      <c r="R2" s="33">
        <f>Leverage[[#This Row],[Volunteer]]</f>
        <v>4</v>
      </c>
      <c r="S2" s="33">
        <f>Risk[[#This Row],[Volunteer]]</f>
        <v>3</v>
      </c>
      <c r="T2" s="33">
        <f>Complexity[[#This Row],[Volunteer]]</f>
        <v>3</v>
      </c>
      <c r="U2" s="33">
        <f>Leverage[[#This Row],[Staff]]</f>
        <v>3</v>
      </c>
      <c r="V2" s="33">
        <f>Risk[[#This Row],[Staff]]</f>
        <v>3</v>
      </c>
      <c r="W2" s="33">
        <f>Complexity[[#This Row],[Staff]]</f>
        <v>3</v>
      </c>
    </row>
    <row r="3" spans="1:23" x14ac:dyDescent="0.25">
      <c r="A3" s="30" t="s">
        <v>1544</v>
      </c>
      <c r="B3" s="30" t="s">
        <v>1546</v>
      </c>
      <c r="C3" s="33">
        <f>(Weights!$B$2*L3)-(Weights!$B$3*M3)-(Weights!$B$4*N3)</f>
        <v>2.0999999999999996</v>
      </c>
      <c r="D3" s="33">
        <f>(Weights!$B$2*O3)-(Weights!$B$3*P3)-(Weights!$B$4*Q3)</f>
        <v>1.3499999999999996</v>
      </c>
      <c r="E3" s="33">
        <f>(Weights!$B$2*R3)-(Weights!$B$3*S3)-(Weights!$B$4*T3)</f>
        <v>-0.15000000000000036</v>
      </c>
      <c r="F3" s="33">
        <f>(Weights!$B$2*U3)-(Weights!$B$3*V3)-(Weights!$B$4*W3)</f>
        <v>-0.15000000000000036</v>
      </c>
      <c r="G3" s="33">
        <f t="shared" si="0"/>
        <v>0.78749999999999964</v>
      </c>
      <c r="H3" s="32" t="str">
        <f t="shared" si="1"/>
        <v>4/2/3</v>
      </c>
      <c r="I3" s="32" t="str">
        <f t="shared" si="2"/>
        <v>4/3/3</v>
      </c>
      <c r="J3" s="32" t="str">
        <f t="shared" si="3"/>
        <v>3/3/3</v>
      </c>
      <c r="K3" s="32" t="str">
        <f t="shared" si="4"/>
        <v>3/3/3</v>
      </c>
      <c r="L3" s="33">
        <f>Leverage[[#This Row],[Visitor]]</f>
        <v>4</v>
      </c>
      <c r="M3" s="33">
        <f>Risk[[#This Row],[Visitor]]</f>
        <v>2</v>
      </c>
      <c r="N3" s="33">
        <f>Complexity[[#This Row],[Visitor]]</f>
        <v>3</v>
      </c>
      <c r="O3" s="33">
        <f>Leverage[[#This Row],[Member]]</f>
        <v>4</v>
      </c>
      <c r="P3" s="33">
        <f>Risk[[#This Row],[Member]]</f>
        <v>3</v>
      </c>
      <c r="Q3" s="33">
        <f>Complexity[[#This Row],[Member]]</f>
        <v>3</v>
      </c>
      <c r="R3" s="33">
        <f>Leverage[[#This Row],[Volunteer]]</f>
        <v>3</v>
      </c>
      <c r="S3" s="33">
        <f>Risk[[#This Row],[Volunteer]]</f>
        <v>3</v>
      </c>
      <c r="T3" s="33">
        <f>Complexity[[#This Row],[Volunteer]]</f>
        <v>3</v>
      </c>
      <c r="U3" s="33">
        <f>Leverage[[#This Row],[Staff]]</f>
        <v>3</v>
      </c>
      <c r="V3" s="33">
        <f>Risk[[#This Row],[Staff]]</f>
        <v>3</v>
      </c>
      <c r="W3" s="33">
        <f>Complexity[[#This Row],[Staff]]</f>
        <v>3</v>
      </c>
    </row>
    <row r="4" spans="1:23" x14ac:dyDescent="0.25">
      <c r="A4" s="30" t="s">
        <v>1544</v>
      </c>
      <c r="B4" s="30" t="s">
        <v>1547</v>
      </c>
      <c r="C4" s="33">
        <f>(Weights!$B$2*L4)-(Weights!$B$3*M4)-(Weights!$B$4*N4)</f>
        <v>-0.15000000000000036</v>
      </c>
      <c r="D4" s="33">
        <f>(Weights!$B$2*O4)-(Weights!$B$3*P4)-(Weights!$B$4*Q4)</f>
        <v>-0.20000000000000018</v>
      </c>
      <c r="E4" s="33">
        <f>(Weights!$B$2*R4)-(Weights!$B$3*S4)-(Weights!$B$4*T4)</f>
        <v>-1.7000000000000002</v>
      </c>
      <c r="F4" s="33">
        <f>(Weights!$B$2*U4)-(Weights!$B$3*V4)-(Weights!$B$4*W4)</f>
        <v>-0.20000000000000018</v>
      </c>
      <c r="G4" s="33">
        <f t="shared" si="0"/>
        <v>-0.56250000000000022</v>
      </c>
      <c r="H4" s="32" t="str">
        <f t="shared" si="1"/>
        <v>3/3/3</v>
      </c>
      <c r="I4" s="32" t="str">
        <f t="shared" si="2"/>
        <v>4/4/4</v>
      </c>
      <c r="J4" s="32" t="str">
        <f t="shared" si="3"/>
        <v>3/4/4</v>
      </c>
      <c r="K4" s="32" t="str">
        <f t="shared" si="4"/>
        <v>4/4/4</v>
      </c>
      <c r="L4" s="33">
        <f>Leverage[[#This Row],[Visitor]]</f>
        <v>3</v>
      </c>
      <c r="M4" s="33">
        <f>Risk[[#This Row],[Visitor]]</f>
        <v>3</v>
      </c>
      <c r="N4" s="33">
        <f>Complexity[[#This Row],[Visitor]]</f>
        <v>3</v>
      </c>
      <c r="O4" s="33">
        <f>Leverage[[#This Row],[Member]]</f>
        <v>4</v>
      </c>
      <c r="P4" s="33">
        <f>Risk[[#This Row],[Member]]</f>
        <v>4</v>
      </c>
      <c r="Q4" s="33">
        <f>Complexity[[#This Row],[Member]]</f>
        <v>4</v>
      </c>
      <c r="R4" s="33">
        <f>Leverage[[#This Row],[Volunteer]]</f>
        <v>3</v>
      </c>
      <c r="S4" s="33">
        <f>Risk[[#This Row],[Volunteer]]</f>
        <v>4</v>
      </c>
      <c r="T4" s="33">
        <f>Complexity[[#This Row],[Volunteer]]</f>
        <v>4</v>
      </c>
      <c r="U4" s="33">
        <f>Leverage[[#This Row],[Staff]]</f>
        <v>4</v>
      </c>
      <c r="V4" s="33">
        <f>Risk[[#This Row],[Staff]]</f>
        <v>4</v>
      </c>
      <c r="W4" s="33">
        <f>Complexity[[#This Row],[Staff]]</f>
        <v>4</v>
      </c>
    </row>
    <row r="5" spans="1:23" x14ac:dyDescent="0.25">
      <c r="A5" s="30" t="s">
        <v>1544</v>
      </c>
      <c r="B5" s="30" t="s">
        <v>1548</v>
      </c>
      <c r="C5" s="33">
        <f>(Weights!$B$2*L5)-(Weights!$B$3*M5)-(Weights!$B$4*N5)</f>
        <v>2.0999999999999996</v>
      </c>
      <c r="D5" s="33">
        <f>(Weights!$B$2*O5)-(Weights!$B$3*P5)-(Weights!$B$4*Q5)</f>
        <v>2.0499999999999998</v>
      </c>
      <c r="E5" s="33">
        <f>(Weights!$B$2*R5)-(Weights!$B$3*S5)-(Weights!$B$4*T5)</f>
        <v>2.0499999999999998</v>
      </c>
      <c r="F5" s="33">
        <f>(Weights!$B$2*U5)-(Weights!$B$3*V5)-(Weights!$B$4*W5)</f>
        <v>0.54999999999999982</v>
      </c>
      <c r="G5" s="33">
        <f t="shared" si="0"/>
        <v>1.6874999999999998</v>
      </c>
      <c r="H5" s="32" t="str">
        <f t="shared" si="1"/>
        <v>4/2/3</v>
      </c>
      <c r="I5" s="32" t="str">
        <f t="shared" si="2"/>
        <v>5/3/4</v>
      </c>
      <c r="J5" s="32" t="str">
        <f t="shared" si="3"/>
        <v>5/3/4</v>
      </c>
      <c r="K5" s="32" t="str">
        <f t="shared" si="4"/>
        <v>4/3/4</v>
      </c>
      <c r="L5" s="33">
        <f>Leverage[[#This Row],[Visitor]]</f>
        <v>4</v>
      </c>
      <c r="M5" s="33">
        <f>Risk[[#This Row],[Visitor]]</f>
        <v>2</v>
      </c>
      <c r="N5" s="33">
        <f>Complexity[[#This Row],[Visitor]]</f>
        <v>3</v>
      </c>
      <c r="O5" s="33">
        <f>Leverage[[#This Row],[Member]]</f>
        <v>5</v>
      </c>
      <c r="P5" s="33">
        <f>Risk[[#This Row],[Member]]</f>
        <v>3</v>
      </c>
      <c r="Q5" s="33">
        <f>Complexity[[#This Row],[Member]]</f>
        <v>4</v>
      </c>
      <c r="R5" s="33">
        <f>Leverage[[#This Row],[Volunteer]]</f>
        <v>5</v>
      </c>
      <c r="S5" s="33">
        <f>Risk[[#This Row],[Volunteer]]</f>
        <v>3</v>
      </c>
      <c r="T5" s="33">
        <f>Complexity[[#This Row],[Volunteer]]</f>
        <v>4</v>
      </c>
      <c r="U5" s="33">
        <f>Leverage[[#This Row],[Staff]]</f>
        <v>4</v>
      </c>
      <c r="V5" s="33">
        <f>Risk[[#This Row],[Staff]]</f>
        <v>3</v>
      </c>
      <c r="W5" s="33">
        <f>Complexity[[#This Row],[Staff]]</f>
        <v>4</v>
      </c>
    </row>
    <row r="6" spans="1:23" x14ac:dyDescent="0.25">
      <c r="A6" s="30" t="s">
        <v>1544</v>
      </c>
      <c r="B6" s="30" t="s">
        <v>1549</v>
      </c>
      <c r="C6" s="33">
        <f>(Weights!$B$2*L6)-(Weights!$B$3*M6)-(Weights!$B$4*N6)</f>
        <v>2.0999999999999996</v>
      </c>
      <c r="D6" s="33">
        <f>(Weights!$B$2*O6)-(Weights!$B$3*P6)-(Weights!$B$4*Q6)</f>
        <v>2.8499999999999996</v>
      </c>
      <c r="E6" s="33">
        <f>(Weights!$B$2*R6)-(Weights!$B$3*S6)-(Weights!$B$4*T6)</f>
        <v>-0.15000000000000036</v>
      </c>
      <c r="F6" s="33">
        <f>(Weights!$B$2*U6)-(Weights!$B$3*V6)-(Weights!$B$4*W6)</f>
        <v>-0.15000000000000036</v>
      </c>
      <c r="G6" s="33">
        <f t="shared" si="0"/>
        <v>1.1624999999999996</v>
      </c>
      <c r="H6" s="32" t="str">
        <f t="shared" si="1"/>
        <v>4/2/3</v>
      </c>
      <c r="I6" s="32" t="str">
        <f t="shared" si="2"/>
        <v>5/3/3</v>
      </c>
      <c r="J6" s="32" t="str">
        <f t="shared" si="3"/>
        <v>3/3/3</v>
      </c>
      <c r="K6" s="32" t="str">
        <f t="shared" si="4"/>
        <v>3/3/3</v>
      </c>
      <c r="L6" s="33">
        <f>Leverage[[#This Row],[Visitor]]</f>
        <v>4</v>
      </c>
      <c r="M6" s="33">
        <f>Risk[[#This Row],[Visitor]]</f>
        <v>2</v>
      </c>
      <c r="N6" s="33">
        <f>Complexity[[#This Row],[Visitor]]</f>
        <v>3</v>
      </c>
      <c r="O6" s="33">
        <f>Leverage[[#This Row],[Member]]</f>
        <v>5</v>
      </c>
      <c r="P6" s="33">
        <f>Risk[[#This Row],[Member]]</f>
        <v>3</v>
      </c>
      <c r="Q6" s="33">
        <f>Complexity[[#This Row],[Member]]</f>
        <v>3</v>
      </c>
      <c r="R6" s="33">
        <f>Leverage[[#This Row],[Volunteer]]</f>
        <v>3</v>
      </c>
      <c r="S6" s="33">
        <f>Risk[[#This Row],[Volunteer]]</f>
        <v>3</v>
      </c>
      <c r="T6" s="33">
        <f>Complexity[[#This Row],[Volunteer]]</f>
        <v>3</v>
      </c>
      <c r="U6" s="33">
        <f>Leverage[[#This Row],[Staff]]</f>
        <v>3</v>
      </c>
      <c r="V6" s="33">
        <f>Risk[[#This Row],[Staff]]</f>
        <v>3</v>
      </c>
      <c r="W6" s="33">
        <f>Complexity[[#This Row],[Staff]]</f>
        <v>3</v>
      </c>
    </row>
    <row r="7" spans="1:23" x14ac:dyDescent="0.25">
      <c r="A7" s="30" t="s">
        <v>1544</v>
      </c>
      <c r="B7" s="30" t="s">
        <v>1550</v>
      </c>
      <c r="C7" s="33">
        <f>(Weights!$B$2*L7)-(Weights!$B$3*M7)-(Weights!$B$4*N7)</f>
        <v>2.0999999999999996</v>
      </c>
      <c r="D7" s="33">
        <f>(Weights!$B$2*O7)-(Weights!$B$3*P7)-(Weights!$B$4*Q7)</f>
        <v>2.0499999999999998</v>
      </c>
      <c r="E7" s="33">
        <f>(Weights!$B$2*R7)-(Weights!$B$3*S7)-(Weights!$B$4*T7)</f>
        <v>0.54999999999999982</v>
      </c>
      <c r="F7" s="33">
        <f>(Weights!$B$2*U7)-(Weights!$B$3*V7)-(Weights!$B$4*W7)</f>
        <v>0.54999999999999982</v>
      </c>
      <c r="G7" s="33">
        <f t="shared" si="0"/>
        <v>1.3124999999999998</v>
      </c>
      <c r="H7" s="32" t="str">
        <f t="shared" si="1"/>
        <v>4/2/3</v>
      </c>
      <c r="I7" s="32" t="str">
        <f t="shared" si="2"/>
        <v>5/3/4</v>
      </c>
      <c r="J7" s="32" t="str">
        <f t="shared" si="3"/>
        <v>4/3/4</v>
      </c>
      <c r="K7" s="32" t="str">
        <f t="shared" si="4"/>
        <v>4/3/4</v>
      </c>
      <c r="L7" s="33">
        <f>Leverage[[#This Row],[Visitor]]</f>
        <v>4</v>
      </c>
      <c r="M7" s="33">
        <f>Risk[[#This Row],[Visitor]]</f>
        <v>2</v>
      </c>
      <c r="N7" s="33">
        <f>Complexity[[#This Row],[Visitor]]</f>
        <v>3</v>
      </c>
      <c r="O7" s="33">
        <f>Leverage[[#This Row],[Member]]</f>
        <v>5</v>
      </c>
      <c r="P7" s="33">
        <f>Risk[[#This Row],[Member]]</f>
        <v>3</v>
      </c>
      <c r="Q7" s="33">
        <f>Complexity[[#This Row],[Member]]</f>
        <v>4</v>
      </c>
      <c r="R7" s="33">
        <f>Leverage[[#This Row],[Volunteer]]</f>
        <v>4</v>
      </c>
      <c r="S7" s="33">
        <f>Risk[[#This Row],[Volunteer]]</f>
        <v>3</v>
      </c>
      <c r="T7" s="33">
        <f>Complexity[[#This Row],[Volunteer]]</f>
        <v>4</v>
      </c>
      <c r="U7" s="33">
        <f>Leverage[[#This Row],[Staff]]</f>
        <v>4</v>
      </c>
      <c r="V7" s="33">
        <f>Risk[[#This Row],[Staff]]</f>
        <v>3</v>
      </c>
      <c r="W7" s="33">
        <f>Complexity[[#This Row],[Staff]]</f>
        <v>4</v>
      </c>
    </row>
    <row r="8" spans="1:23" x14ac:dyDescent="0.25">
      <c r="A8" s="30" t="s">
        <v>1544</v>
      </c>
      <c r="B8" s="30" t="s">
        <v>1551</v>
      </c>
      <c r="C8" s="33">
        <f>(Weights!$B$2*L8)-(Weights!$B$3*M8)-(Weights!$B$4*N8)</f>
        <v>2.0999999999999996</v>
      </c>
      <c r="D8" s="33">
        <f>(Weights!$B$2*O8)-(Weights!$B$3*P8)-(Weights!$B$4*Q8)</f>
        <v>2.0499999999999998</v>
      </c>
      <c r="E8" s="33">
        <f>(Weights!$B$2*R8)-(Weights!$B$3*S8)-(Weights!$B$4*T8)</f>
        <v>0.54999999999999982</v>
      </c>
      <c r="F8" s="33">
        <f>(Weights!$B$2*U8)-(Weights!$B$3*V8)-(Weights!$B$4*W8)</f>
        <v>-0.15000000000000036</v>
      </c>
      <c r="G8" s="33">
        <f t="shared" si="0"/>
        <v>1.1374999999999997</v>
      </c>
      <c r="H8" s="32" t="str">
        <f t="shared" si="1"/>
        <v>4/2/3</v>
      </c>
      <c r="I8" s="32" t="str">
        <f t="shared" si="2"/>
        <v>5/3/4</v>
      </c>
      <c r="J8" s="32" t="str">
        <f t="shared" si="3"/>
        <v>4/3/4</v>
      </c>
      <c r="K8" s="32" t="str">
        <f t="shared" si="4"/>
        <v>3/3/3</v>
      </c>
      <c r="L8" s="33">
        <f>Leverage[[#This Row],[Visitor]]</f>
        <v>4</v>
      </c>
      <c r="M8" s="33">
        <f>Risk[[#This Row],[Visitor]]</f>
        <v>2</v>
      </c>
      <c r="N8" s="33">
        <f>Complexity[[#This Row],[Visitor]]</f>
        <v>3</v>
      </c>
      <c r="O8" s="33">
        <f>Leverage[[#This Row],[Member]]</f>
        <v>5</v>
      </c>
      <c r="P8" s="33">
        <f>Risk[[#This Row],[Member]]</f>
        <v>3</v>
      </c>
      <c r="Q8" s="33">
        <f>Complexity[[#This Row],[Member]]</f>
        <v>4</v>
      </c>
      <c r="R8" s="33">
        <f>Leverage[[#This Row],[Volunteer]]</f>
        <v>4</v>
      </c>
      <c r="S8" s="33">
        <f>Risk[[#This Row],[Volunteer]]</f>
        <v>3</v>
      </c>
      <c r="T8" s="33">
        <f>Complexity[[#This Row],[Volunteer]]</f>
        <v>4</v>
      </c>
      <c r="U8" s="33">
        <f>Leverage[[#This Row],[Staff]]</f>
        <v>3</v>
      </c>
      <c r="V8" s="33">
        <f>Risk[[#This Row],[Staff]]</f>
        <v>3</v>
      </c>
      <c r="W8" s="33">
        <f>Complexity[[#This Row],[Staff]]</f>
        <v>3</v>
      </c>
    </row>
    <row r="9" spans="1:23" x14ac:dyDescent="0.25">
      <c r="A9" s="30" t="s">
        <v>1552</v>
      </c>
      <c r="B9" s="30" t="s">
        <v>1553</v>
      </c>
      <c r="C9" s="33">
        <f>(Weights!$B$2*L9)-(Weights!$B$3*M9)-(Weights!$B$4*N9)</f>
        <v>-0.20000000000000018</v>
      </c>
      <c r="D9" s="33">
        <f>(Weights!$B$2*O9)-(Weights!$B$3*P9)-(Weights!$B$4*Q9)</f>
        <v>-0.25</v>
      </c>
      <c r="E9" s="33">
        <f>(Weights!$B$2*R9)-(Weights!$B$3*S9)-(Weights!$B$4*T9)</f>
        <v>-1</v>
      </c>
      <c r="F9" s="33">
        <f>(Weights!$B$2*U9)-(Weights!$B$3*V9)-(Weights!$B$4*W9)</f>
        <v>-0.25</v>
      </c>
      <c r="G9" s="33">
        <f t="shared" si="0"/>
        <v>-0.42500000000000004</v>
      </c>
      <c r="H9" s="32" t="str">
        <f t="shared" si="1"/>
        <v>4/4/4</v>
      </c>
      <c r="I9" s="32" t="str">
        <f t="shared" si="2"/>
        <v>5/5/5</v>
      </c>
      <c r="J9" s="32" t="str">
        <f t="shared" si="3"/>
        <v>4/4/5</v>
      </c>
      <c r="K9" s="32" t="str">
        <f t="shared" si="4"/>
        <v>5/5/5</v>
      </c>
      <c r="L9" s="33">
        <f>Leverage[[#This Row],[Visitor]]</f>
        <v>4</v>
      </c>
      <c r="M9" s="33">
        <f>Risk[[#This Row],[Visitor]]</f>
        <v>4</v>
      </c>
      <c r="N9" s="33">
        <f>Complexity[[#This Row],[Visitor]]</f>
        <v>4</v>
      </c>
      <c r="O9" s="33">
        <f>Leverage[[#This Row],[Member]]</f>
        <v>5</v>
      </c>
      <c r="P9" s="33">
        <f>Risk[[#This Row],[Member]]</f>
        <v>5</v>
      </c>
      <c r="Q9" s="33">
        <f>Complexity[[#This Row],[Member]]</f>
        <v>5</v>
      </c>
      <c r="R9" s="33">
        <f>Leverage[[#This Row],[Volunteer]]</f>
        <v>4</v>
      </c>
      <c r="S9" s="33">
        <f>Risk[[#This Row],[Volunteer]]</f>
        <v>4</v>
      </c>
      <c r="T9" s="33">
        <f>Complexity[[#This Row],[Volunteer]]</f>
        <v>5</v>
      </c>
      <c r="U9" s="33">
        <f>Leverage[[#This Row],[Staff]]</f>
        <v>5</v>
      </c>
      <c r="V9" s="33">
        <f>Risk[[#This Row],[Staff]]</f>
        <v>5</v>
      </c>
      <c r="W9" s="33">
        <f>Complexity[[#This Row],[Staff]]</f>
        <v>5</v>
      </c>
    </row>
    <row r="10" spans="1:23" x14ac:dyDescent="0.25">
      <c r="A10" s="30" t="s">
        <v>1554</v>
      </c>
      <c r="B10" s="30" t="s">
        <v>1555</v>
      </c>
      <c r="C10" s="33">
        <f>(Weights!$B$2*L10)-(Weights!$B$3*M10)-(Weights!$B$4*N10)</f>
        <v>-1.7000000000000002</v>
      </c>
      <c r="D10" s="33">
        <f>(Weights!$B$2*O10)-(Weights!$B$3*P10)-(Weights!$B$4*Q10)</f>
        <v>-0.20000000000000018</v>
      </c>
      <c r="E10" s="33">
        <f>(Weights!$B$2*R10)-(Weights!$B$3*S10)-(Weights!$B$4*T10)</f>
        <v>-1.7000000000000002</v>
      </c>
      <c r="F10" s="33">
        <f>(Weights!$B$2*U10)-(Weights!$B$3*V10)-(Weights!$B$4*W10)</f>
        <v>-0.20000000000000018</v>
      </c>
      <c r="G10" s="33">
        <f t="shared" si="0"/>
        <v>-0.95000000000000018</v>
      </c>
      <c r="H10" s="32" t="str">
        <f t="shared" si="1"/>
        <v>3/4/4</v>
      </c>
      <c r="I10" s="32" t="str">
        <f t="shared" si="2"/>
        <v>4/4/4</v>
      </c>
      <c r="J10" s="32" t="str">
        <f t="shared" si="3"/>
        <v>3/4/4</v>
      </c>
      <c r="K10" s="32" t="str">
        <f t="shared" si="4"/>
        <v>4/4/4</v>
      </c>
      <c r="L10" s="33">
        <f>Leverage[[#This Row],[Visitor]]</f>
        <v>3</v>
      </c>
      <c r="M10" s="33">
        <f>Risk[[#This Row],[Visitor]]</f>
        <v>4</v>
      </c>
      <c r="N10" s="33">
        <f>Complexity[[#This Row],[Visitor]]</f>
        <v>4</v>
      </c>
      <c r="O10" s="33">
        <f>Leverage[[#This Row],[Member]]</f>
        <v>4</v>
      </c>
      <c r="P10" s="33">
        <f>Risk[[#This Row],[Member]]</f>
        <v>4</v>
      </c>
      <c r="Q10" s="33">
        <f>Complexity[[#This Row],[Member]]</f>
        <v>4</v>
      </c>
      <c r="R10" s="33">
        <f>Leverage[[#This Row],[Volunteer]]</f>
        <v>3</v>
      </c>
      <c r="S10" s="33">
        <f>Risk[[#This Row],[Volunteer]]</f>
        <v>4</v>
      </c>
      <c r="T10" s="33">
        <f>Complexity[[#This Row],[Volunteer]]</f>
        <v>4</v>
      </c>
      <c r="U10" s="33">
        <f>Leverage[[#This Row],[Staff]]</f>
        <v>4</v>
      </c>
      <c r="V10" s="33">
        <f>Risk[[#This Row],[Staff]]</f>
        <v>4</v>
      </c>
      <c r="W10" s="33">
        <f>Complexity[[#This Row],[Staff]]</f>
        <v>4</v>
      </c>
    </row>
    <row r="11" spans="1:23" x14ac:dyDescent="0.25">
      <c r="A11" s="30" t="s">
        <v>1554</v>
      </c>
      <c r="B11" s="30" t="s">
        <v>1556</v>
      </c>
      <c r="C11" s="33">
        <f>(Weights!$B$2*L11)-(Weights!$B$3*M11)-(Weights!$B$4*N11)</f>
        <v>-2.4500000000000002</v>
      </c>
      <c r="D11" s="33">
        <f>(Weights!$B$2*O11)-(Weights!$B$3*P11)-(Weights!$B$4*Q11)</f>
        <v>-0.25</v>
      </c>
      <c r="E11" s="33">
        <f>(Weights!$B$2*R11)-(Weights!$B$3*S11)-(Weights!$B$4*T11)</f>
        <v>-1.7000000000000002</v>
      </c>
      <c r="F11" s="33">
        <f>(Weights!$B$2*U11)-(Weights!$B$3*V11)-(Weights!$B$4*W11)</f>
        <v>-1.75</v>
      </c>
      <c r="G11" s="33">
        <f t="shared" si="0"/>
        <v>-1.5375000000000001</v>
      </c>
      <c r="H11" s="32" t="str">
        <f t="shared" si="1"/>
        <v>3/5/4</v>
      </c>
      <c r="I11" s="32" t="str">
        <f t="shared" si="2"/>
        <v>5/5/5</v>
      </c>
      <c r="J11" s="32" t="str">
        <f t="shared" si="3"/>
        <v>3/4/4</v>
      </c>
      <c r="K11" s="32" t="str">
        <f t="shared" si="4"/>
        <v>4/5/5</v>
      </c>
      <c r="L11" s="33">
        <f>Leverage[[#This Row],[Visitor]]</f>
        <v>3</v>
      </c>
      <c r="M11" s="33">
        <f>Risk[[#This Row],[Visitor]]</f>
        <v>5</v>
      </c>
      <c r="N11" s="33">
        <f>Complexity[[#This Row],[Visitor]]</f>
        <v>4</v>
      </c>
      <c r="O11" s="33">
        <f>Leverage[[#This Row],[Member]]</f>
        <v>5</v>
      </c>
      <c r="P11" s="33">
        <f>Risk[[#This Row],[Member]]</f>
        <v>5</v>
      </c>
      <c r="Q11" s="33">
        <f>Complexity[[#This Row],[Member]]</f>
        <v>5</v>
      </c>
      <c r="R11" s="33">
        <f>Leverage[[#This Row],[Volunteer]]</f>
        <v>3</v>
      </c>
      <c r="S11" s="33">
        <f>Risk[[#This Row],[Volunteer]]</f>
        <v>4</v>
      </c>
      <c r="T11" s="33">
        <f>Complexity[[#This Row],[Volunteer]]</f>
        <v>4</v>
      </c>
      <c r="U11" s="33">
        <f>Leverage[[#This Row],[Staff]]</f>
        <v>4</v>
      </c>
      <c r="V11" s="33">
        <f>Risk[[#This Row],[Staff]]</f>
        <v>5</v>
      </c>
      <c r="W11" s="33">
        <f>Complexity[[#This Row],[Staff]]</f>
        <v>5</v>
      </c>
    </row>
    <row r="12" spans="1:23" x14ac:dyDescent="0.25">
      <c r="A12" s="30" t="s">
        <v>1554</v>
      </c>
      <c r="B12" s="30" t="s">
        <v>1557</v>
      </c>
      <c r="C12" s="33">
        <f>(Weights!$B$2*L12)-(Weights!$B$3*M12)-(Weights!$B$4*N12)</f>
        <v>-0.25</v>
      </c>
      <c r="D12" s="33">
        <f>(Weights!$B$2*O12)-(Weights!$B$3*P12)-(Weights!$B$4*Q12)</f>
        <v>-0.25</v>
      </c>
      <c r="E12" s="33">
        <f>(Weights!$B$2*R12)-(Weights!$B$3*S12)-(Weights!$B$4*T12)</f>
        <v>-1</v>
      </c>
      <c r="F12" s="33">
        <f>(Weights!$B$2*U12)-(Weights!$B$3*V12)-(Weights!$B$4*W12)</f>
        <v>-0.25</v>
      </c>
      <c r="G12" s="33">
        <f t="shared" si="0"/>
        <v>-0.4375</v>
      </c>
      <c r="H12" s="32" t="str">
        <f t="shared" si="1"/>
        <v>5/5/5</v>
      </c>
      <c r="I12" s="32" t="str">
        <f t="shared" si="2"/>
        <v>5/5/5</v>
      </c>
      <c r="J12" s="32" t="str">
        <f t="shared" si="3"/>
        <v>4/4/5</v>
      </c>
      <c r="K12" s="32" t="str">
        <f t="shared" si="4"/>
        <v>5/5/5</v>
      </c>
      <c r="L12" s="33">
        <f>Leverage[[#This Row],[Visitor]]</f>
        <v>5</v>
      </c>
      <c r="M12" s="33">
        <f>Risk[[#This Row],[Visitor]]</f>
        <v>5</v>
      </c>
      <c r="N12" s="33">
        <f>Complexity[[#This Row],[Visitor]]</f>
        <v>5</v>
      </c>
      <c r="O12" s="33">
        <f>Leverage[[#This Row],[Member]]</f>
        <v>5</v>
      </c>
      <c r="P12" s="33">
        <f>Risk[[#This Row],[Member]]</f>
        <v>5</v>
      </c>
      <c r="Q12" s="33">
        <f>Complexity[[#This Row],[Member]]</f>
        <v>5</v>
      </c>
      <c r="R12" s="33">
        <f>Leverage[[#This Row],[Volunteer]]</f>
        <v>4</v>
      </c>
      <c r="S12" s="33">
        <f>Risk[[#This Row],[Volunteer]]</f>
        <v>4</v>
      </c>
      <c r="T12" s="33">
        <f>Complexity[[#This Row],[Volunteer]]</f>
        <v>5</v>
      </c>
      <c r="U12" s="33">
        <f>Leverage[[#This Row],[Staff]]</f>
        <v>5</v>
      </c>
      <c r="V12" s="33">
        <f>Risk[[#This Row],[Staff]]</f>
        <v>5</v>
      </c>
      <c r="W12" s="33">
        <f>Complexity[[#This Row],[Staff]]</f>
        <v>5</v>
      </c>
    </row>
    <row r="13" spans="1:23" x14ac:dyDescent="0.25">
      <c r="A13" s="30" t="s">
        <v>1554</v>
      </c>
      <c r="B13" s="30" t="s">
        <v>1558</v>
      </c>
      <c r="C13" s="33">
        <f>(Weights!$B$2*L13)-(Weights!$B$3*M13)-(Weights!$B$4*N13)</f>
        <v>-0.20000000000000018</v>
      </c>
      <c r="D13" s="33">
        <f>(Weights!$B$2*O13)-(Weights!$B$3*P13)-(Weights!$B$4*Q13)</f>
        <v>0.5</v>
      </c>
      <c r="E13" s="33">
        <f>(Weights!$B$2*R13)-(Weights!$B$3*S13)-(Weights!$B$4*T13)</f>
        <v>-1</v>
      </c>
      <c r="F13" s="33">
        <f>(Weights!$B$2*U13)-(Weights!$B$3*V13)-(Weights!$B$4*W13)</f>
        <v>-1</v>
      </c>
      <c r="G13" s="33">
        <f t="shared" si="0"/>
        <v>-0.42500000000000004</v>
      </c>
      <c r="H13" s="32" t="str">
        <f t="shared" si="1"/>
        <v>4/4/4</v>
      </c>
      <c r="I13" s="32" t="str">
        <f t="shared" si="2"/>
        <v>5/4/5</v>
      </c>
      <c r="J13" s="32" t="str">
        <f t="shared" si="3"/>
        <v>4/4/5</v>
      </c>
      <c r="K13" s="32" t="str">
        <f t="shared" si="4"/>
        <v>4/4/5</v>
      </c>
      <c r="L13" s="33">
        <f>Leverage[[#This Row],[Visitor]]</f>
        <v>4</v>
      </c>
      <c r="M13" s="33">
        <f>Risk[[#This Row],[Visitor]]</f>
        <v>4</v>
      </c>
      <c r="N13" s="33">
        <f>Complexity[[#This Row],[Visitor]]</f>
        <v>4</v>
      </c>
      <c r="O13" s="33">
        <f>Leverage[[#This Row],[Member]]</f>
        <v>5</v>
      </c>
      <c r="P13" s="33">
        <f>Risk[[#This Row],[Member]]</f>
        <v>4</v>
      </c>
      <c r="Q13" s="33">
        <f>Complexity[[#This Row],[Member]]</f>
        <v>5</v>
      </c>
      <c r="R13" s="33">
        <f>Leverage[[#This Row],[Volunteer]]</f>
        <v>4</v>
      </c>
      <c r="S13" s="33">
        <f>Risk[[#This Row],[Volunteer]]</f>
        <v>4</v>
      </c>
      <c r="T13" s="33">
        <f>Complexity[[#This Row],[Volunteer]]</f>
        <v>5</v>
      </c>
      <c r="U13" s="33">
        <f>Leverage[[#This Row],[Staff]]</f>
        <v>4</v>
      </c>
      <c r="V13" s="33">
        <f>Risk[[#This Row],[Staff]]</f>
        <v>4</v>
      </c>
      <c r="W13" s="33">
        <f>Complexity[[#This Row],[Staff]]</f>
        <v>5</v>
      </c>
    </row>
    <row r="14" spans="1:23" x14ac:dyDescent="0.25">
      <c r="A14" s="30" t="s">
        <v>1554</v>
      </c>
      <c r="B14" s="30" t="s">
        <v>1559</v>
      </c>
      <c r="C14" s="33">
        <f>(Weights!$B$2*L14)-(Weights!$B$3*M14)-(Weights!$B$4*N14)</f>
        <v>-0.20000000000000018</v>
      </c>
      <c r="D14" s="33">
        <f>(Weights!$B$2*O14)-(Weights!$B$3*P14)-(Weights!$B$4*Q14)</f>
        <v>1.2999999999999998</v>
      </c>
      <c r="E14" s="33">
        <f>(Weights!$B$2*R14)-(Weights!$B$3*S14)-(Weights!$B$4*T14)</f>
        <v>-1.7000000000000002</v>
      </c>
      <c r="F14" s="33">
        <f>(Weights!$B$2*U14)-(Weights!$B$3*V14)-(Weights!$B$4*W14)</f>
        <v>-0.20000000000000018</v>
      </c>
      <c r="G14" s="33">
        <f t="shared" si="0"/>
        <v>-0.20000000000000018</v>
      </c>
      <c r="H14" s="32" t="str">
        <f t="shared" si="1"/>
        <v>4/4/4</v>
      </c>
      <c r="I14" s="32" t="str">
        <f t="shared" si="2"/>
        <v>5/4/4</v>
      </c>
      <c r="J14" s="32" t="str">
        <f t="shared" si="3"/>
        <v>3/4/4</v>
      </c>
      <c r="K14" s="32" t="str">
        <f t="shared" si="4"/>
        <v>4/4/4</v>
      </c>
      <c r="L14" s="33">
        <f>Leverage[[#This Row],[Visitor]]</f>
        <v>4</v>
      </c>
      <c r="M14" s="33">
        <f>Risk[[#This Row],[Visitor]]</f>
        <v>4</v>
      </c>
      <c r="N14" s="33">
        <f>Complexity[[#This Row],[Visitor]]</f>
        <v>4</v>
      </c>
      <c r="O14" s="33">
        <f>Leverage[[#This Row],[Member]]</f>
        <v>5</v>
      </c>
      <c r="P14" s="33">
        <f>Risk[[#This Row],[Member]]</f>
        <v>4</v>
      </c>
      <c r="Q14" s="33">
        <f>Complexity[[#This Row],[Member]]</f>
        <v>4</v>
      </c>
      <c r="R14" s="33">
        <f>Leverage[[#This Row],[Volunteer]]</f>
        <v>3</v>
      </c>
      <c r="S14" s="33">
        <f>Risk[[#This Row],[Volunteer]]</f>
        <v>4</v>
      </c>
      <c r="T14" s="33">
        <f>Complexity[[#This Row],[Volunteer]]</f>
        <v>4</v>
      </c>
      <c r="U14" s="33">
        <f>Leverage[[#This Row],[Staff]]</f>
        <v>4</v>
      </c>
      <c r="V14" s="33">
        <f>Risk[[#This Row],[Staff]]</f>
        <v>4</v>
      </c>
      <c r="W14" s="33">
        <f>Complexity[[#This Row],[Staff]]</f>
        <v>4</v>
      </c>
    </row>
    <row r="15" spans="1:23" x14ac:dyDescent="0.25">
      <c r="A15" s="30" t="s">
        <v>1554</v>
      </c>
      <c r="B15" s="30" t="s">
        <v>1560</v>
      </c>
      <c r="C15" s="33">
        <f>(Weights!$B$2*L15)-(Weights!$B$3*M15)-(Weights!$B$4*N15)</f>
        <v>0.59999999999999964</v>
      </c>
      <c r="D15" s="33">
        <f>(Weights!$B$2*O15)-(Weights!$B$3*P15)-(Weights!$B$4*Q15)</f>
        <v>2.0999999999999996</v>
      </c>
      <c r="E15" s="33">
        <f>(Weights!$B$2*R15)-(Weights!$B$3*S15)-(Weights!$B$4*T15)</f>
        <v>0.59999999999999964</v>
      </c>
      <c r="F15" s="33">
        <f>(Weights!$B$2*U15)-(Weights!$B$3*V15)-(Weights!$B$4*W15)</f>
        <v>0.59999999999999964</v>
      </c>
      <c r="G15" s="33">
        <f t="shared" si="0"/>
        <v>0.97499999999999964</v>
      </c>
      <c r="H15" s="32" t="str">
        <f t="shared" si="1"/>
        <v>3/2/3</v>
      </c>
      <c r="I15" s="32" t="str">
        <f t="shared" si="2"/>
        <v>4/2/3</v>
      </c>
      <c r="J15" s="32" t="str">
        <f t="shared" si="3"/>
        <v>3/2/3</v>
      </c>
      <c r="K15" s="32" t="str">
        <f t="shared" si="4"/>
        <v>3/2/3</v>
      </c>
      <c r="L15" s="33">
        <f>Leverage[[#This Row],[Visitor]]</f>
        <v>3</v>
      </c>
      <c r="M15" s="33">
        <f>Risk[[#This Row],[Visitor]]</f>
        <v>2</v>
      </c>
      <c r="N15" s="33">
        <f>Complexity[[#This Row],[Visitor]]</f>
        <v>3</v>
      </c>
      <c r="O15" s="33">
        <f>Leverage[[#This Row],[Member]]</f>
        <v>4</v>
      </c>
      <c r="P15" s="33">
        <f>Risk[[#This Row],[Member]]</f>
        <v>2</v>
      </c>
      <c r="Q15" s="33">
        <f>Complexity[[#This Row],[Member]]</f>
        <v>3</v>
      </c>
      <c r="R15" s="33">
        <f>Leverage[[#This Row],[Volunteer]]</f>
        <v>3</v>
      </c>
      <c r="S15" s="33">
        <f>Risk[[#This Row],[Volunteer]]</f>
        <v>2</v>
      </c>
      <c r="T15" s="33">
        <f>Complexity[[#This Row],[Volunteer]]</f>
        <v>3</v>
      </c>
      <c r="U15" s="33">
        <f>Leverage[[#This Row],[Staff]]</f>
        <v>3</v>
      </c>
      <c r="V15" s="33">
        <f>Risk[[#This Row],[Staff]]</f>
        <v>2</v>
      </c>
      <c r="W15" s="33">
        <f>Complexity[[#This Row],[Staff]]</f>
        <v>3</v>
      </c>
    </row>
    <row r="16" spans="1:23" x14ac:dyDescent="0.25">
      <c r="A16" s="30" t="s">
        <v>1554</v>
      </c>
      <c r="B16" s="30" t="s">
        <v>1561</v>
      </c>
      <c r="C16" s="33">
        <f>(Weights!$B$2*L16)-(Weights!$B$3*M16)-(Weights!$B$4*N16)</f>
        <v>-2.4500000000000002</v>
      </c>
      <c r="D16" s="33">
        <f>(Weights!$B$2*O16)-(Weights!$B$3*P16)-(Weights!$B$4*Q16)</f>
        <v>-0.25</v>
      </c>
      <c r="E16" s="33">
        <f>(Weights!$B$2*R16)-(Weights!$B$3*S16)-(Weights!$B$4*T16)</f>
        <v>-1.7000000000000002</v>
      </c>
      <c r="F16" s="33">
        <f>(Weights!$B$2*U16)-(Weights!$B$3*V16)-(Weights!$B$4*W16)</f>
        <v>-1.75</v>
      </c>
      <c r="G16" s="33">
        <f t="shared" si="0"/>
        <v>-1.5375000000000001</v>
      </c>
      <c r="H16" s="32" t="str">
        <f t="shared" si="1"/>
        <v>3/5/4</v>
      </c>
      <c r="I16" s="32" t="str">
        <f t="shared" si="2"/>
        <v>5/5/5</v>
      </c>
      <c r="J16" s="32" t="str">
        <f t="shared" si="3"/>
        <v>3/4/4</v>
      </c>
      <c r="K16" s="32" t="str">
        <f t="shared" si="4"/>
        <v>4/5/5</v>
      </c>
      <c r="L16" s="33">
        <f>Leverage[[#This Row],[Visitor]]</f>
        <v>3</v>
      </c>
      <c r="M16" s="33">
        <f>Risk[[#This Row],[Visitor]]</f>
        <v>5</v>
      </c>
      <c r="N16" s="33">
        <f>Complexity[[#This Row],[Visitor]]</f>
        <v>4</v>
      </c>
      <c r="O16" s="33">
        <f>Leverage[[#This Row],[Member]]</f>
        <v>5</v>
      </c>
      <c r="P16" s="33">
        <f>Risk[[#This Row],[Member]]</f>
        <v>5</v>
      </c>
      <c r="Q16" s="33">
        <f>Complexity[[#This Row],[Member]]</f>
        <v>5</v>
      </c>
      <c r="R16" s="33">
        <f>Leverage[[#This Row],[Volunteer]]</f>
        <v>3</v>
      </c>
      <c r="S16" s="33">
        <f>Risk[[#This Row],[Volunteer]]</f>
        <v>4</v>
      </c>
      <c r="T16" s="33">
        <f>Complexity[[#This Row],[Volunteer]]</f>
        <v>4</v>
      </c>
      <c r="U16" s="33">
        <f>Leverage[[#This Row],[Staff]]</f>
        <v>4</v>
      </c>
      <c r="V16" s="33">
        <f>Risk[[#This Row],[Staff]]</f>
        <v>5</v>
      </c>
      <c r="W16" s="33">
        <f>Complexity[[#This Row],[Staff]]</f>
        <v>5</v>
      </c>
    </row>
    <row r="17" spans="1:23" x14ac:dyDescent="0.25">
      <c r="A17" s="30" t="s">
        <v>1554</v>
      </c>
      <c r="B17" s="30" t="s">
        <v>1562</v>
      </c>
      <c r="C17" s="33">
        <f>(Weights!$B$2*L17)-(Weights!$B$3*M17)-(Weights!$B$4*N17)</f>
        <v>-0.20000000000000018</v>
      </c>
      <c r="D17" s="33">
        <f>(Weights!$B$2*O17)-(Weights!$B$3*P17)-(Weights!$B$4*Q17)</f>
        <v>1.2999999999999998</v>
      </c>
      <c r="E17" s="33">
        <f>(Weights!$B$2*R17)-(Weights!$B$3*S17)-(Weights!$B$4*T17)</f>
        <v>-1.7000000000000002</v>
      </c>
      <c r="F17" s="33">
        <f>(Weights!$B$2*U17)-(Weights!$B$3*V17)-(Weights!$B$4*W17)</f>
        <v>-0.20000000000000018</v>
      </c>
      <c r="G17" s="33">
        <f t="shared" si="0"/>
        <v>-0.20000000000000018</v>
      </c>
      <c r="H17" s="32" t="str">
        <f t="shared" si="1"/>
        <v>4/4/4</v>
      </c>
      <c r="I17" s="32" t="str">
        <f t="shared" si="2"/>
        <v>5/4/4</v>
      </c>
      <c r="J17" s="32" t="str">
        <f t="shared" si="3"/>
        <v>3/4/4</v>
      </c>
      <c r="K17" s="32" t="str">
        <f t="shared" si="4"/>
        <v>4/4/4</v>
      </c>
      <c r="L17" s="33">
        <f>Leverage[[#This Row],[Visitor]]</f>
        <v>4</v>
      </c>
      <c r="M17" s="33">
        <f>Risk[[#This Row],[Visitor]]</f>
        <v>4</v>
      </c>
      <c r="N17" s="33">
        <f>Complexity[[#This Row],[Visitor]]</f>
        <v>4</v>
      </c>
      <c r="O17" s="33">
        <f>Leverage[[#This Row],[Member]]</f>
        <v>5</v>
      </c>
      <c r="P17" s="33">
        <f>Risk[[#This Row],[Member]]</f>
        <v>4</v>
      </c>
      <c r="Q17" s="33">
        <f>Complexity[[#This Row],[Member]]</f>
        <v>4</v>
      </c>
      <c r="R17" s="33">
        <f>Leverage[[#This Row],[Volunteer]]</f>
        <v>3</v>
      </c>
      <c r="S17" s="33">
        <f>Risk[[#This Row],[Volunteer]]</f>
        <v>4</v>
      </c>
      <c r="T17" s="33">
        <f>Complexity[[#This Row],[Volunteer]]</f>
        <v>4</v>
      </c>
      <c r="U17" s="33">
        <f>Leverage[[#This Row],[Staff]]</f>
        <v>4</v>
      </c>
      <c r="V17" s="33">
        <f>Risk[[#This Row],[Staff]]</f>
        <v>4</v>
      </c>
      <c r="W17" s="33">
        <f>Complexity[[#This Row],[Staff]]</f>
        <v>4</v>
      </c>
    </row>
    <row r="18" spans="1:23" x14ac:dyDescent="0.25">
      <c r="A18" s="30" t="s">
        <v>1554</v>
      </c>
      <c r="B18" s="30" t="s">
        <v>1563</v>
      </c>
      <c r="C18" s="33">
        <f>(Weights!$B$2*L18)-(Weights!$B$3*M18)-(Weights!$B$4*N18)</f>
        <v>-0.95000000000000018</v>
      </c>
      <c r="D18" s="33">
        <f>(Weights!$B$2*O18)-(Weights!$B$3*P18)-(Weights!$B$4*Q18)</f>
        <v>-0.25</v>
      </c>
      <c r="E18" s="33">
        <f>(Weights!$B$2*R18)-(Weights!$B$3*S18)-(Weights!$B$4*T18)</f>
        <v>-1.7000000000000002</v>
      </c>
      <c r="F18" s="33">
        <f>(Weights!$B$2*U18)-(Weights!$B$3*V18)-(Weights!$B$4*W18)</f>
        <v>-1.75</v>
      </c>
      <c r="G18" s="33">
        <f t="shared" si="0"/>
        <v>-1.1625000000000001</v>
      </c>
      <c r="H18" s="32" t="str">
        <f t="shared" si="1"/>
        <v>4/5/4</v>
      </c>
      <c r="I18" s="32" t="str">
        <f t="shared" si="2"/>
        <v>5/5/5</v>
      </c>
      <c r="J18" s="32" t="str">
        <f t="shared" si="3"/>
        <v>3/4/4</v>
      </c>
      <c r="K18" s="32" t="str">
        <f t="shared" si="4"/>
        <v>4/5/5</v>
      </c>
      <c r="L18" s="33">
        <f>Leverage[[#This Row],[Visitor]]</f>
        <v>4</v>
      </c>
      <c r="M18" s="33">
        <f>Risk[[#This Row],[Visitor]]</f>
        <v>5</v>
      </c>
      <c r="N18" s="33">
        <f>Complexity[[#This Row],[Visitor]]</f>
        <v>4</v>
      </c>
      <c r="O18" s="33">
        <f>Leverage[[#This Row],[Member]]</f>
        <v>5</v>
      </c>
      <c r="P18" s="33">
        <f>Risk[[#This Row],[Member]]</f>
        <v>5</v>
      </c>
      <c r="Q18" s="33">
        <f>Complexity[[#This Row],[Member]]</f>
        <v>5</v>
      </c>
      <c r="R18" s="33">
        <f>Leverage[[#This Row],[Volunteer]]</f>
        <v>3</v>
      </c>
      <c r="S18" s="33">
        <f>Risk[[#This Row],[Volunteer]]</f>
        <v>4</v>
      </c>
      <c r="T18" s="33">
        <f>Complexity[[#This Row],[Volunteer]]</f>
        <v>4</v>
      </c>
      <c r="U18" s="33">
        <f>Leverage[[#This Row],[Staff]]</f>
        <v>4</v>
      </c>
      <c r="V18" s="33">
        <f>Risk[[#This Row],[Staff]]</f>
        <v>5</v>
      </c>
      <c r="W18" s="33">
        <f>Complexity[[#This Row],[Staff]]</f>
        <v>5</v>
      </c>
    </row>
    <row r="19" spans="1:23" x14ac:dyDescent="0.25">
      <c r="A19" s="30" t="s">
        <v>1554</v>
      </c>
      <c r="B19" s="30" t="s">
        <v>1564</v>
      </c>
      <c r="C19" s="33">
        <f>(Weights!$B$2*L19)-(Weights!$B$3*M19)-(Weights!$B$4*N19)</f>
        <v>-2.4500000000000002</v>
      </c>
      <c r="D19" s="33">
        <f>(Weights!$B$2*O19)-(Weights!$B$3*P19)-(Weights!$B$4*Q19)</f>
        <v>-0.25</v>
      </c>
      <c r="E19" s="33">
        <f>(Weights!$B$2*R19)-(Weights!$B$3*S19)-(Weights!$B$4*T19)</f>
        <v>-1.7000000000000002</v>
      </c>
      <c r="F19" s="33">
        <f>(Weights!$B$2*U19)-(Weights!$B$3*V19)-(Weights!$B$4*W19)</f>
        <v>-1.75</v>
      </c>
      <c r="G19" s="33">
        <f t="shared" si="0"/>
        <v>-1.5375000000000001</v>
      </c>
      <c r="H19" s="32" t="str">
        <f t="shared" si="1"/>
        <v>3/5/4</v>
      </c>
      <c r="I19" s="32" t="str">
        <f t="shared" si="2"/>
        <v>5/5/5</v>
      </c>
      <c r="J19" s="32" t="str">
        <f t="shared" si="3"/>
        <v>3/4/4</v>
      </c>
      <c r="K19" s="32" t="str">
        <f t="shared" si="4"/>
        <v>4/5/5</v>
      </c>
      <c r="L19" s="33">
        <f>Leverage[[#This Row],[Visitor]]</f>
        <v>3</v>
      </c>
      <c r="M19" s="33">
        <f>Risk[[#This Row],[Visitor]]</f>
        <v>5</v>
      </c>
      <c r="N19" s="33">
        <f>Complexity[[#This Row],[Visitor]]</f>
        <v>4</v>
      </c>
      <c r="O19" s="33">
        <f>Leverage[[#This Row],[Member]]</f>
        <v>5</v>
      </c>
      <c r="P19" s="33">
        <f>Risk[[#This Row],[Member]]</f>
        <v>5</v>
      </c>
      <c r="Q19" s="33">
        <f>Complexity[[#This Row],[Member]]</f>
        <v>5</v>
      </c>
      <c r="R19" s="33">
        <f>Leverage[[#This Row],[Volunteer]]</f>
        <v>3</v>
      </c>
      <c r="S19" s="33">
        <f>Risk[[#This Row],[Volunteer]]</f>
        <v>4</v>
      </c>
      <c r="T19" s="33">
        <f>Complexity[[#This Row],[Volunteer]]</f>
        <v>4</v>
      </c>
      <c r="U19" s="33">
        <f>Leverage[[#This Row],[Staff]]</f>
        <v>4</v>
      </c>
      <c r="V19" s="33">
        <f>Risk[[#This Row],[Staff]]</f>
        <v>5</v>
      </c>
      <c r="W19" s="33">
        <f>Complexity[[#This Row],[Staff]]</f>
        <v>5</v>
      </c>
    </row>
    <row r="20" spans="1:23" x14ac:dyDescent="0.25">
      <c r="A20" s="30" t="s">
        <v>1554</v>
      </c>
      <c r="B20" s="30" t="s">
        <v>1565</v>
      </c>
      <c r="C20" s="33">
        <f>(Weights!$B$2*L20)-(Weights!$B$3*M20)-(Weights!$B$4*N20)</f>
        <v>-0.95000000000000018</v>
      </c>
      <c r="D20" s="33">
        <f>(Weights!$B$2*O20)-(Weights!$B$3*P20)-(Weights!$B$4*Q20)</f>
        <v>-0.25</v>
      </c>
      <c r="E20" s="33">
        <f>(Weights!$B$2*R20)-(Weights!$B$3*S20)-(Weights!$B$4*T20)</f>
        <v>-1.75</v>
      </c>
      <c r="F20" s="33">
        <f>(Weights!$B$2*U20)-(Weights!$B$3*V20)-(Weights!$B$4*W20)</f>
        <v>-1.75</v>
      </c>
      <c r="G20" s="33">
        <f t="shared" si="0"/>
        <v>-1.175</v>
      </c>
      <c r="H20" s="32" t="str">
        <f t="shared" si="1"/>
        <v>4/5/4</v>
      </c>
      <c r="I20" s="32" t="str">
        <f t="shared" si="2"/>
        <v>5/5/5</v>
      </c>
      <c r="J20" s="32" t="str">
        <f t="shared" si="3"/>
        <v>4/5/5</v>
      </c>
      <c r="K20" s="32" t="str">
        <f t="shared" si="4"/>
        <v>4/5/5</v>
      </c>
      <c r="L20" s="33">
        <f>Leverage[[#This Row],[Visitor]]</f>
        <v>4</v>
      </c>
      <c r="M20" s="33">
        <f>Risk[[#This Row],[Visitor]]</f>
        <v>5</v>
      </c>
      <c r="N20" s="33">
        <f>Complexity[[#This Row],[Visitor]]</f>
        <v>4</v>
      </c>
      <c r="O20" s="33">
        <f>Leverage[[#This Row],[Member]]</f>
        <v>5</v>
      </c>
      <c r="P20" s="33">
        <f>Risk[[#This Row],[Member]]</f>
        <v>5</v>
      </c>
      <c r="Q20" s="33">
        <f>Complexity[[#This Row],[Member]]</f>
        <v>5</v>
      </c>
      <c r="R20" s="33">
        <f>Leverage[[#This Row],[Volunteer]]</f>
        <v>4</v>
      </c>
      <c r="S20" s="33">
        <f>Risk[[#This Row],[Volunteer]]</f>
        <v>5</v>
      </c>
      <c r="T20" s="33">
        <f>Complexity[[#This Row],[Volunteer]]</f>
        <v>5</v>
      </c>
      <c r="U20" s="33">
        <f>Leverage[[#This Row],[Staff]]</f>
        <v>4</v>
      </c>
      <c r="V20" s="33">
        <f>Risk[[#This Row],[Staff]]</f>
        <v>5</v>
      </c>
      <c r="W20" s="33">
        <f>Complexity[[#This Row],[Staff]]</f>
        <v>5</v>
      </c>
    </row>
    <row r="21" spans="1:23" x14ac:dyDescent="0.25">
      <c r="A21" s="30" t="s">
        <v>1554</v>
      </c>
      <c r="B21" s="30" t="s">
        <v>1566</v>
      </c>
      <c r="C21" s="33">
        <f>(Weights!$B$2*L21)-(Weights!$B$3*M21)-(Weights!$B$4*N21)</f>
        <v>-2.4500000000000002</v>
      </c>
      <c r="D21" s="33">
        <f>(Weights!$B$2*O21)-(Weights!$B$3*P21)-(Weights!$B$4*Q21)</f>
        <v>-1.75</v>
      </c>
      <c r="E21" s="33">
        <f>(Weights!$B$2*R21)-(Weights!$B$3*S21)-(Weights!$B$4*T21)</f>
        <v>-3.25</v>
      </c>
      <c r="F21" s="33">
        <f>(Weights!$B$2*U21)-(Weights!$B$3*V21)-(Weights!$B$4*W21)</f>
        <v>-1.75</v>
      </c>
      <c r="G21" s="33">
        <f t="shared" si="0"/>
        <v>-2.2999999999999998</v>
      </c>
      <c r="H21" s="32" t="str">
        <f t="shared" si="1"/>
        <v>3/5/4</v>
      </c>
      <c r="I21" s="32" t="str">
        <f t="shared" si="2"/>
        <v>4/5/5</v>
      </c>
      <c r="J21" s="32" t="str">
        <f t="shared" si="3"/>
        <v>3/5/5</v>
      </c>
      <c r="K21" s="32" t="str">
        <f t="shared" si="4"/>
        <v>4/5/5</v>
      </c>
      <c r="L21" s="33">
        <f>Leverage[[#This Row],[Visitor]]</f>
        <v>3</v>
      </c>
      <c r="M21" s="33">
        <f>Risk[[#This Row],[Visitor]]</f>
        <v>5</v>
      </c>
      <c r="N21" s="33">
        <f>Complexity[[#This Row],[Visitor]]</f>
        <v>4</v>
      </c>
      <c r="O21" s="33">
        <f>Leverage[[#This Row],[Member]]</f>
        <v>4</v>
      </c>
      <c r="P21" s="33">
        <f>Risk[[#This Row],[Member]]</f>
        <v>5</v>
      </c>
      <c r="Q21" s="33">
        <f>Complexity[[#This Row],[Member]]</f>
        <v>5</v>
      </c>
      <c r="R21" s="33">
        <f>Leverage[[#This Row],[Volunteer]]</f>
        <v>3</v>
      </c>
      <c r="S21" s="33">
        <f>Risk[[#This Row],[Volunteer]]</f>
        <v>5</v>
      </c>
      <c r="T21" s="33">
        <f>Complexity[[#This Row],[Volunteer]]</f>
        <v>5</v>
      </c>
      <c r="U21" s="33">
        <f>Leverage[[#This Row],[Staff]]</f>
        <v>4</v>
      </c>
      <c r="V21" s="33">
        <f>Risk[[#This Row],[Staff]]</f>
        <v>5</v>
      </c>
      <c r="W21" s="33">
        <f>Complexity[[#This Row],[Staff]]</f>
        <v>5</v>
      </c>
    </row>
    <row r="22" spans="1:23" x14ac:dyDescent="0.25">
      <c r="A22" s="30" t="s">
        <v>1554</v>
      </c>
      <c r="B22" s="30" t="s">
        <v>1567</v>
      </c>
      <c r="C22" s="33">
        <f>(Weights!$B$2*L22)-(Weights!$B$3*M22)-(Weights!$B$4*N22)</f>
        <v>-0.20000000000000018</v>
      </c>
      <c r="D22" s="33">
        <f>(Weights!$B$2*O22)-(Weights!$B$3*P22)-(Weights!$B$4*Q22)</f>
        <v>1.2999999999999998</v>
      </c>
      <c r="E22" s="33">
        <f>(Weights!$B$2*R22)-(Weights!$B$3*S22)-(Weights!$B$4*T22)</f>
        <v>-0.95000000000000018</v>
      </c>
      <c r="F22" s="33">
        <f>(Weights!$B$2*U22)-(Weights!$B$3*V22)-(Weights!$B$4*W22)</f>
        <v>-0.20000000000000018</v>
      </c>
      <c r="G22" s="33">
        <f t="shared" si="0"/>
        <v>-1.2500000000000178E-2</v>
      </c>
      <c r="H22" s="32" t="str">
        <f t="shared" si="1"/>
        <v>4/4/4</v>
      </c>
      <c r="I22" s="32" t="str">
        <f t="shared" si="2"/>
        <v>5/4/4</v>
      </c>
      <c r="J22" s="32" t="str">
        <f t="shared" si="3"/>
        <v>3/3/4</v>
      </c>
      <c r="K22" s="32" t="str">
        <f t="shared" si="4"/>
        <v>4/4/4</v>
      </c>
      <c r="L22" s="33">
        <f>Leverage[[#This Row],[Visitor]]</f>
        <v>4</v>
      </c>
      <c r="M22" s="33">
        <f>Risk[[#This Row],[Visitor]]</f>
        <v>4</v>
      </c>
      <c r="N22" s="33">
        <f>Complexity[[#This Row],[Visitor]]</f>
        <v>4</v>
      </c>
      <c r="O22" s="33">
        <f>Leverage[[#This Row],[Member]]</f>
        <v>5</v>
      </c>
      <c r="P22" s="33">
        <f>Risk[[#This Row],[Member]]</f>
        <v>4</v>
      </c>
      <c r="Q22" s="33">
        <f>Complexity[[#This Row],[Member]]</f>
        <v>4</v>
      </c>
      <c r="R22" s="33">
        <f>Leverage[[#This Row],[Volunteer]]</f>
        <v>3</v>
      </c>
      <c r="S22" s="33">
        <f>Risk[[#This Row],[Volunteer]]</f>
        <v>3</v>
      </c>
      <c r="T22" s="33">
        <f>Complexity[[#This Row],[Volunteer]]</f>
        <v>4</v>
      </c>
      <c r="U22" s="33">
        <f>Leverage[[#This Row],[Staff]]</f>
        <v>4</v>
      </c>
      <c r="V22" s="33">
        <f>Risk[[#This Row],[Staff]]</f>
        <v>4</v>
      </c>
      <c r="W22" s="33">
        <f>Complexity[[#This Row],[Staff]]</f>
        <v>4</v>
      </c>
    </row>
    <row r="23" spans="1:23" ht="30" x14ac:dyDescent="0.25">
      <c r="A23" s="30" t="s">
        <v>1554</v>
      </c>
      <c r="B23" s="30" t="s">
        <v>1568</v>
      </c>
      <c r="C23" s="33">
        <f>(Weights!$B$2*L23)-(Weights!$B$3*M23)-(Weights!$B$4*N23)</f>
        <v>-1.7000000000000002</v>
      </c>
      <c r="D23" s="33">
        <f>(Weights!$B$2*O23)-(Weights!$B$3*P23)-(Weights!$B$4*Q23)</f>
        <v>-1</v>
      </c>
      <c r="E23" s="33">
        <f>(Weights!$B$2*R23)-(Weights!$B$3*S23)-(Weights!$B$4*T23)</f>
        <v>-0.95000000000000018</v>
      </c>
      <c r="F23" s="33">
        <f>(Weights!$B$2*U23)-(Weights!$B$3*V23)-(Weights!$B$4*W23)</f>
        <v>-0.20000000000000018</v>
      </c>
      <c r="G23" s="33">
        <f t="shared" si="0"/>
        <v>-0.96250000000000013</v>
      </c>
      <c r="H23" s="32" t="str">
        <f t="shared" si="1"/>
        <v>3/4/4</v>
      </c>
      <c r="I23" s="32" t="str">
        <f t="shared" si="2"/>
        <v>4/4/5</v>
      </c>
      <c r="J23" s="32" t="str">
        <f t="shared" si="3"/>
        <v>3/3/4</v>
      </c>
      <c r="K23" s="32" t="str">
        <f t="shared" si="4"/>
        <v>4/4/4</v>
      </c>
      <c r="L23" s="33">
        <f>Leverage[[#This Row],[Visitor]]</f>
        <v>3</v>
      </c>
      <c r="M23" s="33">
        <f>Risk[[#This Row],[Visitor]]</f>
        <v>4</v>
      </c>
      <c r="N23" s="33">
        <f>Complexity[[#This Row],[Visitor]]</f>
        <v>4</v>
      </c>
      <c r="O23" s="33">
        <f>Leverage[[#This Row],[Member]]</f>
        <v>4</v>
      </c>
      <c r="P23" s="33">
        <f>Risk[[#This Row],[Member]]</f>
        <v>4</v>
      </c>
      <c r="Q23" s="33">
        <f>Complexity[[#This Row],[Member]]</f>
        <v>5</v>
      </c>
      <c r="R23" s="33">
        <f>Leverage[[#This Row],[Volunteer]]</f>
        <v>3</v>
      </c>
      <c r="S23" s="33">
        <f>Risk[[#This Row],[Volunteer]]</f>
        <v>3</v>
      </c>
      <c r="T23" s="33">
        <f>Complexity[[#This Row],[Volunteer]]</f>
        <v>4</v>
      </c>
      <c r="U23" s="33">
        <f>Leverage[[#This Row],[Staff]]</f>
        <v>4</v>
      </c>
      <c r="V23" s="33">
        <f>Risk[[#This Row],[Staff]]</f>
        <v>4</v>
      </c>
      <c r="W23" s="33">
        <f>Complexity[[#This Row],[Staff]]</f>
        <v>4</v>
      </c>
    </row>
    <row r="24" spans="1:23" x14ac:dyDescent="0.25">
      <c r="A24" s="30" t="s">
        <v>1554</v>
      </c>
      <c r="B24" s="30" t="s">
        <v>1569</v>
      </c>
      <c r="C24" s="33">
        <f>(Weights!$B$2*L24)-(Weights!$B$3*M24)-(Weights!$B$4*N24)</f>
        <v>-0.15000000000000036</v>
      </c>
      <c r="D24" s="33">
        <f>(Weights!$B$2*O24)-(Weights!$B$3*P24)-(Weights!$B$4*Q24)</f>
        <v>0.54999999999999982</v>
      </c>
      <c r="E24" s="33">
        <f>(Weights!$B$2*R24)-(Weights!$B$3*S24)-(Weights!$B$4*T24)</f>
        <v>-0.95000000000000018</v>
      </c>
      <c r="F24" s="33">
        <f>(Weights!$B$2*U24)-(Weights!$B$3*V24)-(Weights!$B$4*W24)</f>
        <v>-0.95000000000000018</v>
      </c>
      <c r="G24" s="33">
        <f t="shared" si="0"/>
        <v>-0.37500000000000022</v>
      </c>
      <c r="H24" s="32" t="str">
        <f t="shared" si="1"/>
        <v>3/3/3</v>
      </c>
      <c r="I24" s="32" t="str">
        <f t="shared" si="2"/>
        <v>4/3/4</v>
      </c>
      <c r="J24" s="32" t="str">
        <f t="shared" si="3"/>
        <v>3/3/4</v>
      </c>
      <c r="K24" s="32" t="str">
        <f t="shared" si="4"/>
        <v>3/3/4</v>
      </c>
      <c r="L24" s="33">
        <f>Leverage[[#This Row],[Visitor]]</f>
        <v>3</v>
      </c>
      <c r="M24" s="33">
        <f>Risk[[#This Row],[Visitor]]</f>
        <v>3</v>
      </c>
      <c r="N24" s="33">
        <f>Complexity[[#This Row],[Visitor]]</f>
        <v>3</v>
      </c>
      <c r="O24" s="33">
        <f>Leverage[[#This Row],[Member]]</f>
        <v>4</v>
      </c>
      <c r="P24" s="33">
        <f>Risk[[#This Row],[Member]]</f>
        <v>3</v>
      </c>
      <c r="Q24" s="33">
        <f>Complexity[[#This Row],[Member]]</f>
        <v>4</v>
      </c>
      <c r="R24" s="33">
        <f>Leverage[[#This Row],[Volunteer]]</f>
        <v>3</v>
      </c>
      <c r="S24" s="33">
        <f>Risk[[#This Row],[Volunteer]]</f>
        <v>3</v>
      </c>
      <c r="T24" s="33">
        <f>Complexity[[#This Row],[Volunteer]]</f>
        <v>4</v>
      </c>
      <c r="U24" s="33">
        <f>Leverage[[#This Row],[Staff]]</f>
        <v>3</v>
      </c>
      <c r="V24" s="33">
        <f>Risk[[#This Row],[Staff]]</f>
        <v>3</v>
      </c>
      <c r="W24" s="33">
        <f>Complexity[[#This Row],[Staff]]</f>
        <v>4</v>
      </c>
    </row>
    <row r="25" spans="1:23" x14ac:dyDescent="0.25">
      <c r="A25" s="30" t="s">
        <v>1554</v>
      </c>
      <c r="B25" s="30" t="s">
        <v>1570</v>
      </c>
      <c r="C25" s="33">
        <f>(Weights!$B$2*L25)-(Weights!$B$3*M25)-(Weights!$B$4*N25)</f>
        <v>-2.4500000000000002</v>
      </c>
      <c r="D25" s="33">
        <f>(Weights!$B$2*O25)-(Weights!$B$3*P25)-(Weights!$B$4*Q25)</f>
        <v>-1.75</v>
      </c>
      <c r="E25" s="33">
        <f>(Weights!$B$2*R25)-(Weights!$B$3*S25)-(Weights!$B$4*T25)</f>
        <v>-1.75</v>
      </c>
      <c r="F25" s="33">
        <f>(Weights!$B$2*U25)-(Weights!$B$3*V25)-(Weights!$B$4*W25)</f>
        <v>-1.75</v>
      </c>
      <c r="G25" s="33">
        <f t="shared" si="0"/>
        <v>-1.925</v>
      </c>
      <c r="H25" s="32" t="str">
        <f t="shared" si="1"/>
        <v>3/5/4</v>
      </c>
      <c r="I25" s="32" t="str">
        <f t="shared" si="2"/>
        <v>4/5/5</v>
      </c>
      <c r="J25" s="32" t="str">
        <f t="shared" si="3"/>
        <v>4/5/5</v>
      </c>
      <c r="K25" s="32" t="str">
        <f t="shared" si="4"/>
        <v>4/5/5</v>
      </c>
      <c r="L25" s="33">
        <f>Leverage[[#This Row],[Visitor]]</f>
        <v>3</v>
      </c>
      <c r="M25" s="33">
        <f>Risk[[#This Row],[Visitor]]</f>
        <v>5</v>
      </c>
      <c r="N25" s="33">
        <f>Complexity[[#This Row],[Visitor]]</f>
        <v>4</v>
      </c>
      <c r="O25" s="33">
        <f>Leverage[[#This Row],[Member]]</f>
        <v>4</v>
      </c>
      <c r="P25" s="33">
        <f>Risk[[#This Row],[Member]]</f>
        <v>5</v>
      </c>
      <c r="Q25" s="33">
        <f>Complexity[[#This Row],[Member]]</f>
        <v>5</v>
      </c>
      <c r="R25" s="33">
        <f>Leverage[[#This Row],[Volunteer]]</f>
        <v>4</v>
      </c>
      <c r="S25" s="33">
        <f>Risk[[#This Row],[Volunteer]]</f>
        <v>5</v>
      </c>
      <c r="T25" s="33">
        <f>Complexity[[#This Row],[Volunteer]]</f>
        <v>5</v>
      </c>
      <c r="U25" s="33">
        <f>Leverage[[#This Row],[Staff]]</f>
        <v>4</v>
      </c>
      <c r="V25" s="33">
        <f>Risk[[#This Row],[Staff]]</f>
        <v>5</v>
      </c>
      <c r="W25" s="33">
        <f>Complexity[[#This Row],[Staff]]</f>
        <v>5</v>
      </c>
    </row>
    <row r="26" spans="1:23" x14ac:dyDescent="0.25">
      <c r="A26" s="30" t="s">
        <v>1571</v>
      </c>
      <c r="B26" s="30" t="s">
        <v>1572</v>
      </c>
      <c r="C26" s="33">
        <f>(Weights!$B$2*L26)-(Weights!$B$3*M26)-(Weights!$B$4*N26)</f>
        <v>2.0499999999999998</v>
      </c>
      <c r="D26" s="33">
        <f>(Weights!$B$2*O26)-(Weights!$B$3*P26)-(Weights!$B$4*Q26)</f>
        <v>1.3499999999999996</v>
      </c>
      <c r="E26" s="33">
        <f>(Weights!$B$2*R26)-(Weights!$B$3*S26)-(Weights!$B$4*T26)</f>
        <v>2.0499999999999998</v>
      </c>
      <c r="F26" s="33">
        <f>(Weights!$B$2*U26)-(Weights!$B$3*V26)-(Weights!$B$4*W26)</f>
        <v>0.54999999999999982</v>
      </c>
      <c r="G26" s="33">
        <f t="shared" si="0"/>
        <v>1.4999999999999998</v>
      </c>
      <c r="H26" s="32" t="str">
        <f t="shared" si="1"/>
        <v>5/3/4</v>
      </c>
      <c r="I26" s="32" t="str">
        <f t="shared" si="2"/>
        <v>4/3/3</v>
      </c>
      <c r="J26" s="32" t="str">
        <f t="shared" si="3"/>
        <v>5/3/4</v>
      </c>
      <c r="K26" s="32" t="str">
        <f t="shared" si="4"/>
        <v>4/3/4</v>
      </c>
      <c r="L26" s="33">
        <f>Leverage[[#This Row],[Visitor]]</f>
        <v>5</v>
      </c>
      <c r="M26" s="33">
        <f>Risk[[#This Row],[Visitor]]</f>
        <v>3</v>
      </c>
      <c r="N26" s="33">
        <f>Complexity[[#This Row],[Visitor]]</f>
        <v>4</v>
      </c>
      <c r="O26" s="33">
        <f>Leverage[[#This Row],[Member]]</f>
        <v>4</v>
      </c>
      <c r="P26" s="33">
        <f>Risk[[#This Row],[Member]]</f>
        <v>3</v>
      </c>
      <c r="Q26" s="33">
        <f>Complexity[[#This Row],[Member]]</f>
        <v>3</v>
      </c>
      <c r="R26" s="33">
        <f>Leverage[[#This Row],[Volunteer]]</f>
        <v>5</v>
      </c>
      <c r="S26" s="33">
        <f>Risk[[#This Row],[Volunteer]]</f>
        <v>3</v>
      </c>
      <c r="T26" s="33">
        <f>Complexity[[#This Row],[Volunteer]]</f>
        <v>4</v>
      </c>
      <c r="U26" s="33">
        <f>Leverage[[#This Row],[Staff]]</f>
        <v>4</v>
      </c>
      <c r="V26" s="33">
        <f>Risk[[#This Row],[Staff]]</f>
        <v>3</v>
      </c>
      <c r="W26" s="33">
        <f>Complexity[[#This Row],[Staff]]</f>
        <v>4</v>
      </c>
    </row>
    <row r="27" spans="1:23" x14ac:dyDescent="0.25">
      <c r="A27" s="30" t="s">
        <v>1573</v>
      </c>
      <c r="B27" s="30" t="s">
        <v>1574</v>
      </c>
      <c r="C27" s="33">
        <f>(Weights!$B$2*L27)-(Weights!$B$3*M27)-(Weights!$B$4*N27)</f>
        <v>3.5999999999999996</v>
      </c>
      <c r="D27" s="33">
        <f>(Weights!$B$2*O27)-(Weights!$B$3*P27)-(Weights!$B$4*Q27)</f>
        <v>2.0499999999999998</v>
      </c>
      <c r="E27" s="33">
        <f>(Weights!$B$2*R27)-(Weights!$B$3*S27)-(Weights!$B$4*T27)</f>
        <v>0.54999999999999982</v>
      </c>
      <c r="F27" s="33">
        <f>(Weights!$B$2*U27)-(Weights!$B$3*V27)-(Weights!$B$4*W27)</f>
        <v>0.54999999999999982</v>
      </c>
      <c r="G27" s="33">
        <f t="shared" si="0"/>
        <v>1.6874999999999998</v>
      </c>
      <c r="H27" s="32" t="str">
        <f t="shared" si="1"/>
        <v>5/2/3</v>
      </c>
      <c r="I27" s="32" t="str">
        <f t="shared" si="2"/>
        <v>5/3/4</v>
      </c>
      <c r="J27" s="32" t="str">
        <f t="shared" si="3"/>
        <v>4/3/4</v>
      </c>
      <c r="K27" s="32" t="str">
        <f t="shared" si="4"/>
        <v>4/3/4</v>
      </c>
      <c r="L27" s="33">
        <f>Leverage[[#This Row],[Visitor]]</f>
        <v>5</v>
      </c>
      <c r="M27" s="33">
        <f>Risk[[#This Row],[Visitor]]</f>
        <v>2</v>
      </c>
      <c r="N27" s="33">
        <f>Complexity[[#This Row],[Visitor]]</f>
        <v>3</v>
      </c>
      <c r="O27" s="33">
        <f>Leverage[[#This Row],[Member]]</f>
        <v>5</v>
      </c>
      <c r="P27" s="33">
        <f>Risk[[#This Row],[Member]]</f>
        <v>3</v>
      </c>
      <c r="Q27" s="33">
        <f>Complexity[[#This Row],[Member]]</f>
        <v>4</v>
      </c>
      <c r="R27" s="33">
        <f>Leverage[[#This Row],[Volunteer]]</f>
        <v>4</v>
      </c>
      <c r="S27" s="33">
        <f>Risk[[#This Row],[Volunteer]]</f>
        <v>3</v>
      </c>
      <c r="T27" s="33">
        <f>Complexity[[#This Row],[Volunteer]]</f>
        <v>4</v>
      </c>
      <c r="U27" s="33">
        <f>Leverage[[#This Row],[Staff]]</f>
        <v>4</v>
      </c>
      <c r="V27" s="33">
        <f>Risk[[#This Row],[Staff]]</f>
        <v>3</v>
      </c>
      <c r="W27" s="33">
        <f>Complexity[[#This Row],[Staff]]</f>
        <v>4</v>
      </c>
    </row>
    <row r="28" spans="1:23" x14ac:dyDescent="0.25">
      <c r="A28" s="30" t="s">
        <v>1575</v>
      </c>
      <c r="B28" s="30" t="s">
        <v>1576</v>
      </c>
      <c r="C28" s="33">
        <f>(Weights!$B$2*L28)-(Weights!$B$3*M28)-(Weights!$B$4*N28)</f>
        <v>-0.20000000000000018</v>
      </c>
      <c r="D28" s="33">
        <f>(Weights!$B$2*O28)-(Weights!$B$3*P28)-(Weights!$B$4*Q28)</f>
        <v>-0.20000000000000018</v>
      </c>
      <c r="E28" s="33">
        <f>(Weights!$B$2*R28)-(Weights!$B$3*S28)-(Weights!$B$4*T28)</f>
        <v>-0.25</v>
      </c>
      <c r="F28" s="33">
        <f>(Weights!$B$2*U28)-(Weights!$B$3*V28)-(Weights!$B$4*W28)</f>
        <v>-1.75</v>
      </c>
      <c r="G28" s="33">
        <f t="shared" si="0"/>
        <v>-0.60000000000000009</v>
      </c>
      <c r="H28" s="32" t="str">
        <f t="shared" si="1"/>
        <v>4/4/4</v>
      </c>
      <c r="I28" s="32" t="str">
        <f t="shared" si="2"/>
        <v>4/4/4</v>
      </c>
      <c r="J28" s="32" t="str">
        <f t="shared" si="3"/>
        <v>5/5/5</v>
      </c>
      <c r="K28" s="32" t="str">
        <f t="shared" si="4"/>
        <v>4/5/5</v>
      </c>
      <c r="L28" s="33">
        <f>Leverage[[#This Row],[Visitor]]</f>
        <v>4</v>
      </c>
      <c r="M28" s="33">
        <f>Risk[[#This Row],[Visitor]]</f>
        <v>4</v>
      </c>
      <c r="N28" s="33">
        <f>Complexity[[#This Row],[Visitor]]</f>
        <v>4</v>
      </c>
      <c r="O28" s="33">
        <f>Leverage[[#This Row],[Member]]</f>
        <v>4</v>
      </c>
      <c r="P28" s="33">
        <f>Risk[[#This Row],[Member]]</f>
        <v>4</v>
      </c>
      <c r="Q28" s="33">
        <f>Complexity[[#This Row],[Member]]</f>
        <v>4</v>
      </c>
      <c r="R28" s="33">
        <f>Leverage[[#This Row],[Volunteer]]</f>
        <v>5</v>
      </c>
      <c r="S28" s="33">
        <f>Risk[[#This Row],[Volunteer]]</f>
        <v>5</v>
      </c>
      <c r="T28" s="33">
        <f>Complexity[[#This Row],[Volunteer]]</f>
        <v>5</v>
      </c>
      <c r="U28" s="33">
        <f>Leverage[[#This Row],[Staff]]</f>
        <v>4</v>
      </c>
      <c r="V28" s="33">
        <f>Risk[[#This Row],[Staff]]</f>
        <v>5</v>
      </c>
      <c r="W28" s="33">
        <f>Complexity[[#This Row],[Staff]]</f>
        <v>5</v>
      </c>
    </row>
    <row r="29" spans="1:23" x14ac:dyDescent="0.25">
      <c r="A29" s="30" t="s">
        <v>1575</v>
      </c>
      <c r="B29" s="30" t="s">
        <v>1577</v>
      </c>
      <c r="C29" s="33">
        <f>(Weights!$B$2*L29)-(Weights!$B$3*M29)-(Weights!$B$4*N29)</f>
        <v>0.54999999999999982</v>
      </c>
      <c r="D29" s="33">
        <f>(Weights!$B$2*O29)-(Weights!$B$3*P29)-(Weights!$B$4*Q29)</f>
        <v>0.54999999999999982</v>
      </c>
      <c r="E29" s="33">
        <f>(Weights!$B$2*R29)-(Weights!$B$3*S29)-(Weights!$B$4*T29)</f>
        <v>-0.20000000000000018</v>
      </c>
      <c r="F29" s="33">
        <f>(Weights!$B$2*U29)-(Weights!$B$3*V29)-(Weights!$B$4*W29)</f>
        <v>-0.20000000000000018</v>
      </c>
      <c r="G29" s="33">
        <f t="shared" si="0"/>
        <v>0.17499999999999982</v>
      </c>
      <c r="H29" s="32" t="str">
        <f t="shared" si="1"/>
        <v>4/3/4</v>
      </c>
      <c r="I29" s="32" t="str">
        <f t="shared" si="2"/>
        <v>4/3/4</v>
      </c>
      <c r="J29" s="32" t="str">
        <f t="shared" si="3"/>
        <v>4/4/4</v>
      </c>
      <c r="K29" s="32" t="str">
        <f t="shared" si="4"/>
        <v>4/4/4</v>
      </c>
      <c r="L29" s="33">
        <f>Leverage[[#This Row],[Visitor]]</f>
        <v>4</v>
      </c>
      <c r="M29" s="33">
        <f>Risk[[#This Row],[Visitor]]</f>
        <v>3</v>
      </c>
      <c r="N29" s="33">
        <f>Complexity[[#This Row],[Visitor]]</f>
        <v>4</v>
      </c>
      <c r="O29" s="33">
        <f>Leverage[[#This Row],[Member]]</f>
        <v>4</v>
      </c>
      <c r="P29" s="33">
        <f>Risk[[#This Row],[Member]]</f>
        <v>3</v>
      </c>
      <c r="Q29" s="33">
        <f>Complexity[[#This Row],[Member]]</f>
        <v>4</v>
      </c>
      <c r="R29" s="33">
        <f>Leverage[[#This Row],[Volunteer]]</f>
        <v>4</v>
      </c>
      <c r="S29" s="33">
        <f>Risk[[#This Row],[Volunteer]]</f>
        <v>4</v>
      </c>
      <c r="T29" s="33">
        <f>Complexity[[#This Row],[Volunteer]]</f>
        <v>4</v>
      </c>
      <c r="U29" s="33">
        <f>Leverage[[#This Row],[Staff]]</f>
        <v>4</v>
      </c>
      <c r="V29" s="33">
        <f>Risk[[#This Row],[Staff]]</f>
        <v>4</v>
      </c>
      <c r="W29" s="33">
        <f>Complexity[[#This Row],[Staff]]</f>
        <v>4</v>
      </c>
    </row>
    <row r="30" spans="1:23" x14ac:dyDescent="0.25">
      <c r="A30" s="30" t="s">
        <v>1575</v>
      </c>
      <c r="B30" s="30" t="s">
        <v>1578</v>
      </c>
      <c r="C30" s="33">
        <f>(Weights!$B$2*L30)-(Weights!$B$3*M30)-(Weights!$B$4*N30)</f>
        <v>1.2999999999999998</v>
      </c>
      <c r="D30" s="33">
        <f>(Weights!$B$2*O30)-(Weights!$B$3*P30)-(Weights!$B$4*Q30)</f>
        <v>-0.20000000000000018</v>
      </c>
      <c r="E30" s="33">
        <f>(Weights!$B$2*R30)-(Weights!$B$3*S30)-(Weights!$B$4*T30)</f>
        <v>-1.75</v>
      </c>
      <c r="F30" s="33">
        <f>(Weights!$B$2*U30)-(Weights!$B$3*V30)-(Weights!$B$4*W30)</f>
        <v>-1.75</v>
      </c>
      <c r="G30" s="33">
        <f t="shared" si="0"/>
        <v>-0.60000000000000009</v>
      </c>
      <c r="H30" s="32" t="str">
        <f t="shared" si="1"/>
        <v>5/4/4</v>
      </c>
      <c r="I30" s="32" t="str">
        <f t="shared" si="2"/>
        <v>4/4/4</v>
      </c>
      <c r="J30" s="32" t="str">
        <f t="shared" si="3"/>
        <v>4/5/5</v>
      </c>
      <c r="K30" s="32" t="str">
        <f t="shared" si="4"/>
        <v>4/5/5</v>
      </c>
      <c r="L30" s="33">
        <f>Leverage[[#This Row],[Visitor]]</f>
        <v>5</v>
      </c>
      <c r="M30" s="33">
        <f>Risk[[#This Row],[Visitor]]</f>
        <v>4</v>
      </c>
      <c r="N30" s="33">
        <f>Complexity[[#This Row],[Visitor]]</f>
        <v>4</v>
      </c>
      <c r="O30" s="33">
        <f>Leverage[[#This Row],[Member]]</f>
        <v>4</v>
      </c>
      <c r="P30" s="33">
        <f>Risk[[#This Row],[Member]]</f>
        <v>4</v>
      </c>
      <c r="Q30" s="33">
        <f>Complexity[[#This Row],[Member]]</f>
        <v>4</v>
      </c>
      <c r="R30" s="33">
        <f>Leverage[[#This Row],[Volunteer]]</f>
        <v>4</v>
      </c>
      <c r="S30" s="33">
        <f>Risk[[#This Row],[Volunteer]]</f>
        <v>5</v>
      </c>
      <c r="T30" s="33">
        <f>Complexity[[#This Row],[Volunteer]]</f>
        <v>5</v>
      </c>
      <c r="U30" s="33">
        <f>Leverage[[#This Row],[Staff]]</f>
        <v>4</v>
      </c>
      <c r="V30" s="33">
        <f>Risk[[#This Row],[Staff]]</f>
        <v>5</v>
      </c>
      <c r="W30" s="33">
        <f>Complexity[[#This Row],[Staff]]</f>
        <v>5</v>
      </c>
    </row>
    <row r="31" spans="1:23" x14ac:dyDescent="0.25">
      <c r="A31" s="30" t="s">
        <v>1575</v>
      </c>
      <c r="B31" s="30" t="s">
        <v>1579</v>
      </c>
      <c r="C31" s="33">
        <f>(Weights!$B$2*L31)-(Weights!$B$3*M31)-(Weights!$B$4*N31)</f>
        <v>-0.20000000000000018</v>
      </c>
      <c r="D31" s="33">
        <f>(Weights!$B$2*O31)-(Weights!$B$3*P31)-(Weights!$B$4*Q31)</f>
        <v>-0.20000000000000018</v>
      </c>
      <c r="E31" s="33">
        <f>(Weights!$B$2*R31)-(Weights!$B$3*S31)-(Weights!$B$4*T31)</f>
        <v>-3.25</v>
      </c>
      <c r="F31" s="33">
        <f>(Weights!$B$2*U31)-(Weights!$B$3*V31)-(Weights!$B$4*W31)</f>
        <v>-1.75</v>
      </c>
      <c r="G31" s="33">
        <f t="shared" si="0"/>
        <v>-1.35</v>
      </c>
      <c r="H31" s="32" t="str">
        <f t="shared" si="1"/>
        <v>4/4/4</v>
      </c>
      <c r="I31" s="32" t="str">
        <f t="shared" si="2"/>
        <v>4/4/4</v>
      </c>
      <c r="J31" s="32" t="str">
        <f t="shared" si="3"/>
        <v>3/5/5</v>
      </c>
      <c r="K31" s="32" t="str">
        <f t="shared" si="4"/>
        <v>4/5/5</v>
      </c>
      <c r="L31" s="33">
        <f>Leverage[[#This Row],[Visitor]]</f>
        <v>4</v>
      </c>
      <c r="M31" s="33">
        <f>Risk[[#This Row],[Visitor]]</f>
        <v>4</v>
      </c>
      <c r="N31" s="33">
        <f>Complexity[[#This Row],[Visitor]]</f>
        <v>4</v>
      </c>
      <c r="O31" s="33">
        <f>Leverage[[#This Row],[Member]]</f>
        <v>4</v>
      </c>
      <c r="P31" s="33">
        <f>Risk[[#This Row],[Member]]</f>
        <v>4</v>
      </c>
      <c r="Q31" s="33">
        <f>Complexity[[#This Row],[Member]]</f>
        <v>4</v>
      </c>
      <c r="R31" s="33">
        <f>Leverage[[#This Row],[Volunteer]]</f>
        <v>3</v>
      </c>
      <c r="S31" s="33">
        <f>Risk[[#This Row],[Volunteer]]</f>
        <v>5</v>
      </c>
      <c r="T31" s="33">
        <f>Complexity[[#This Row],[Volunteer]]</f>
        <v>5</v>
      </c>
      <c r="U31" s="33">
        <f>Leverage[[#This Row],[Staff]]</f>
        <v>4</v>
      </c>
      <c r="V31" s="33">
        <f>Risk[[#This Row],[Staff]]</f>
        <v>5</v>
      </c>
      <c r="W31" s="33">
        <f>Complexity[[#This Row],[Staff]]</f>
        <v>5</v>
      </c>
    </row>
    <row r="32" spans="1:23" x14ac:dyDescent="0.25">
      <c r="A32" s="30" t="s">
        <v>1580</v>
      </c>
      <c r="B32" s="30" t="s">
        <v>1581</v>
      </c>
      <c r="C32" s="33">
        <f>(Weights!$B$2*L32)-(Weights!$B$3*M32)-(Weights!$B$4*N32)</f>
        <v>2.0999999999999996</v>
      </c>
      <c r="D32" s="33">
        <f>(Weights!$B$2*O32)-(Weights!$B$3*P32)-(Weights!$B$4*Q32)</f>
        <v>0.54999999999999982</v>
      </c>
      <c r="E32" s="33">
        <f>(Weights!$B$2*R32)-(Weights!$B$3*S32)-(Weights!$B$4*T32)</f>
        <v>0.54999999999999982</v>
      </c>
      <c r="F32" s="33">
        <f>(Weights!$B$2*U32)-(Weights!$B$3*V32)-(Weights!$B$4*W32)</f>
        <v>0.54999999999999982</v>
      </c>
      <c r="G32" s="33">
        <f t="shared" si="0"/>
        <v>0.93749999999999978</v>
      </c>
      <c r="H32" s="32" t="str">
        <f t="shared" si="1"/>
        <v>4/2/3</v>
      </c>
      <c r="I32" s="32" t="str">
        <f t="shared" si="2"/>
        <v>4/3/4</v>
      </c>
      <c r="J32" s="32" t="str">
        <f t="shared" si="3"/>
        <v>4/3/4</v>
      </c>
      <c r="K32" s="32" t="str">
        <f t="shared" si="4"/>
        <v>4/3/4</v>
      </c>
      <c r="L32" s="33">
        <f>Leverage[[#This Row],[Visitor]]</f>
        <v>4</v>
      </c>
      <c r="M32" s="33">
        <f>Risk[[#This Row],[Visitor]]</f>
        <v>2</v>
      </c>
      <c r="N32" s="33">
        <f>Complexity[[#This Row],[Visitor]]</f>
        <v>3</v>
      </c>
      <c r="O32" s="33">
        <f>Leverage[[#This Row],[Member]]</f>
        <v>4</v>
      </c>
      <c r="P32" s="33">
        <f>Risk[[#This Row],[Member]]</f>
        <v>3</v>
      </c>
      <c r="Q32" s="33">
        <f>Complexity[[#This Row],[Member]]</f>
        <v>4</v>
      </c>
      <c r="R32" s="33">
        <f>Leverage[[#This Row],[Volunteer]]</f>
        <v>4</v>
      </c>
      <c r="S32" s="33">
        <f>Risk[[#This Row],[Volunteer]]</f>
        <v>3</v>
      </c>
      <c r="T32" s="33">
        <f>Complexity[[#This Row],[Volunteer]]</f>
        <v>4</v>
      </c>
      <c r="U32" s="33">
        <f>Leverage[[#This Row],[Staff]]</f>
        <v>4</v>
      </c>
      <c r="V32" s="33">
        <f>Risk[[#This Row],[Staff]]</f>
        <v>3</v>
      </c>
      <c r="W32" s="33">
        <f>Complexity[[#This Row],[Staff]]</f>
        <v>4</v>
      </c>
    </row>
    <row r="33" spans="1:23" x14ac:dyDescent="0.25">
      <c r="A33" s="30" t="s">
        <v>1582</v>
      </c>
      <c r="B33" s="30" t="s">
        <v>1583</v>
      </c>
      <c r="C33" s="33">
        <f>(Weights!$B$2*L33)-(Weights!$B$3*M33)-(Weights!$B$4*N33)</f>
        <v>1.3499999999999996</v>
      </c>
      <c r="D33" s="33">
        <f>(Weights!$B$2*O33)-(Weights!$B$3*P33)-(Weights!$B$4*Q33)</f>
        <v>2.0999999999999996</v>
      </c>
      <c r="E33" s="33">
        <f>(Weights!$B$2*R33)-(Weights!$B$3*S33)-(Weights!$B$4*T33)</f>
        <v>-0.90000000000000036</v>
      </c>
      <c r="F33" s="33">
        <f>(Weights!$B$2*U33)-(Weights!$B$3*V33)-(Weights!$B$4*W33)</f>
        <v>0.59999999999999964</v>
      </c>
      <c r="G33" s="33">
        <f t="shared" si="0"/>
        <v>0.78749999999999964</v>
      </c>
      <c r="H33" s="32" t="str">
        <f t="shared" si="1"/>
        <v>4/3/3</v>
      </c>
      <c r="I33" s="32" t="str">
        <f t="shared" si="2"/>
        <v>5/4/3</v>
      </c>
      <c r="J33" s="32" t="str">
        <f t="shared" si="3"/>
        <v>3/4/3</v>
      </c>
      <c r="K33" s="32" t="str">
        <f t="shared" si="4"/>
        <v>4/4/3</v>
      </c>
      <c r="L33" s="33">
        <f>Leverage[[#This Row],[Visitor]]</f>
        <v>4</v>
      </c>
      <c r="M33" s="33">
        <f>Risk[[#This Row],[Visitor]]</f>
        <v>3</v>
      </c>
      <c r="N33" s="33">
        <f>Complexity[[#This Row],[Visitor]]</f>
        <v>3</v>
      </c>
      <c r="O33" s="33">
        <f>Leverage[[#This Row],[Member]]</f>
        <v>5</v>
      </c>
      <c r="P33" s="33">
        <f>Risk[[#This Row],[Member]]</f>
        <v>4</v>
      </c>
      <c r="Q33" s="33">
        <f>Complexity[[#This Row],[Member]]</f>
        <v>3</v>
      </c>
      <c r="R33" s="33">
        <f>Leverage[[#This Row],[Volunteer]]</f>
        <v>3</v>
      </c>
      <c r="S33" s="33">
        <f>Risk[[#This Row],[Volunteer]]</f>
        <v>4</v>
      </c>
      <c r="T33" s="33">
        <f>Complexity[[#This Row],[Volunteer]]</f>
        <v>3</v>
      </c>
      <c r="U33" s="33">
        <f>Leverage[[#This Row],[Staff]]</f>
        <v>4</v>
      </c>
      <c r="V33" s="33">
        <f>Risk[[#This Row],[Staff]]</f>
        <v>4</v>
      </c>
      <c r="W33" s="33">
        <f>Complexity[[#This Row],[Staff]]</f>
        <v>3</v>
      </c>
    </row>
    <row r="34" spans="1:23" x14ac:dyDescent="0.25">
      <c r="A34" s="30" t="s">
        <v>1584</v>
      </c>
      <c r="B34" s="30" t="s">
        <v>1585</v>
      </c>
      <c r="C34" s="33">
        <f>(Weights!$B$2*L34)-(Weights!$B$3*M34)-(Weights!$B$4*N34)</f>
        <v>2.0999999999999996</v>
      </c>
      <c r="D34" s="33">
        <f>(Weights!$B$2*O34)-(Weights!$B$3*P34)-(Weights!$B$4*Q34)</f>
        <v>2.0999999999999996</v>
      </c>
      <c r="E34" s="33">
        <f>(Weights!$B$2*R34)-(Weights!$B$3*S34)-(Weights!$B$4*T34)</f>
        <v>0.54999999999999982</v>
      </c>
      <c r="F34" s="33">
        <f>(Weights!$B$2*U34)-(Weights!$B$3*V34)-(Weights!$B$4*W34)</f>
        <v>0.54999999999999982</v>
      </c>
      <c r="G34" s="33">
        <f t="shared" si="0"/>
        <v>1.3249999999999997</v>
      </c>
      <c r="H34" s="32" t="str">
        <f t="shared" si="1"/>
        <v>4/2/3</v>
      </c>
      <c r="I34" s="32" t="str">
        <f t="shared" si="2"/>
        <v>4/2/3</v>
      </c>
      <c r="J34" s="32" t="str">
        <f t="shared" si="3"/>
        <v>4/3/4</v>
      </c>
      <c r="K34" s="32" t="str">
        <f t="shared" si="4"/>
        <v>4/3/4</v>
      </c>
      <c r="L34" s="33">
        <f>Leverage[[#This Row],[Visitor]]</f>
        <v>4</v>
      </c>
      <c r="M34" s="33">
        <f>Risk[[#This Row],[Visitor]]</f>
        <v>2</v>
      </c>
      <c r="N34" s="33">
        <f>Complexity[[#This Row],[Visitor]]</f>
        <v>3</v>
      </c>
      <c r="O34" s="33">
        <f>Leverage[[#This Row],[Member]]</f>
        <v>4</v>
      </c>
      <c r="P34" s="33">
        <f>Risk[[#This Row],[Member]]</f>
        <v>2</v>
      </c>
      <c r="Q34" s="33">
        <f>Complexity[[#This Row],[Member]]</f>
        <v>3</v>
      </c>
      <c r="R34" s="33">
        <f>Leverage[[#This Row],[Volunteer]]</f>
        <v>4</v>
      </c>
      <c r="S34" s="33">
        <f>Risk[[#This Row],[Volunteer]]</f>
        <v>3</v>
      </c>
      <c r="T34" s="33">
        <f>Complexity[[#This Row],[Volunteer]]</f>
        <v>4</v>
      </c>
      <c r="U34" s="33">
        <f>Leverage[[#This Row],[Staff]]</f>
        <v>4</v>
      </c>
      <c r="V34" s="33">
        <f>Risk[[#This Row],[Staff]]</f>
        <v>3</v>
      </c>
      <c r="W34" s="33">
        <f>Complexity[[#This Row],[Staff]]</f>
        <v>4</v>
      </c>
    </row>
    <row r="35" spans="1:23" x14ac:dyDescent="0.25">
      <c r="A35" s="30" t="s">
        <v>1586</v>
      </c>
      <c r="B35" s="30" t="s">
        <v>1587</v>
      </c>
      <c r="C35" s="33">
        <f>(Weights!$B$2*L35)-(Weights!$B$3*M35)-(Weights!$B$4*N35)</f>
        <v>1.2999999999999998</v>
      </c>
      <c r="D35" s="33">
        <f>(Weights!$B$2*O35)-(Weights!$B$3*P35)-(Weights!$B$4*Q35)</f>
        <v>-0.20000000000000018</v>
      </c>
      <c r="E35" s="33">
        <f>(Weights!$B$2*R35)-(Weights!$B$3*S35)-(Weights!$B$4*T35)</f>
        <v>-1.75</v>
      </c>
      <c r="F35" s="33">
        <f>(Weights!$B$2*U35)-(Weights!$B$3*V35)-(Weights!$B$4*W35)</f>
        <v>-1.75</v>
      </c>
      <c r="G35" s="33">
        <f t="shared" si="0"/>
        <v>-0.60000000000000009</v>
      </c>
      <c r="H35" s="32" t="str">
        <f t="shared" si="1"/>
        <v>5/4/4</v>
      </c>
      <c r="I35" s="32" t="str">
        <f t="shared" si="2"/>
        <v>4/4/4</v>
      </c>
      <c r="J35" s="32" t="str">
        <f t="shared" si="3"/>
        <v>4/5/5</v>
      </c>
      <c r="K35" s="32" t="str">
        <f t="shared" si="4"/>
        <v>4/5/5</v>
      </c>
      <c r="L35" s="33">
        <f>Leverage[[#This Row],[Visitor]]</f>
        <v>5</v>
      </c>
      <c r="M35" s="33">
        <f>Risk[[#This Row],[Visitor]]</f>
        <v>4</v>
      </c>
      <c r="N35" s="33">
        <f>Complexity[[#This Row],[Visitor]]</f>
        <v>4</v>
      </c>
      <c r="O35" s="33">
        <f>Leverage[[#This Row],[Member]]</f>
        <v>4</v>
      </c>
      <c r="P35" s="33">
        <f>Risk[[#This Row],[Member]]</f>
        <v>4</v>
      </c>
      <c r="Q35" s="33">
        <f>Complexity[[#This Row],[Member]]</f>
        <v>4</v>
      </c>
      <c r="R35" s="33">
        <f>Leverage[[#This Row],[Volunteer]]</f>
        <v>4</v>
      </c>
      <c r="S35" s="33">
        <f>Risk[[#This Row],[Volunteer]]</f>
        <v>5</v>
      </c>
      <c r="T35" s="33">
        <f>Complexity[[#This Row],[Volunteer]]</f>
        <v>5</v>
      </c>
      <c r="U35" s="33">
        <f>Leverage[[#This Row],[Staff]]</f>
        <v>4</v>
      </c>
      <c r="V35" s="33">
        <f>Risk[[#This Row],[Staff]]</f>
        <v>5</v>
      </c>
      <c r="W35" s="33">
        <f>Complexity[[#This Row],[Staff]]</f>
        <v>5</v>
      </c>
    </row>
    <row r="36" spans="1:23" x14ac:dyDescent="0.25">
      <c r="A36" s="30" t="s">
        <v>1588</v>
      </c>
      <c r="B36" s="30" t="s">
        <v>1589</v>
      </c>
      <c r="C36" s="33">
        <f>(Weights!$B$2*L36)-(Weights!$B$3*M36)-(Weights!$B$4*N36)</f>
        <v>0.59999999999999964</v>
      </c>
      <c r="D36" s="33">
        <f>(Weights!$B$2*O36)-(Weights!$B$3*P36)-(Weights!$B$4*Q36)</f>
        <v>2.0999999999999996</v>
      </c>
      <c r="E36" s="33">
        <f>(Weights!$B$2*R36)-(Weights!$B$3*S36)-(Weights!$B$4*T36)</f>
        <v>0.59999999999999964</v>
      </c>
      <c r="F36" s="33">
        <f>(Weights!$B$2*U36)-(Weights!$B$3*V36)-(Weights!$B$4*W36)</f>
        <v>2.0999999999999996</v>
      </c>
      <c r="G36" s="33">
        <f t="shared" si="0"/>
        <v>1.3499999999999996</v>
      </c>
      <c r="H36" s="32" t="str">
        <f t="shared" si="1"/>
        <v>3/2/3</v>
      </c>
      <c r="I36" s="32" t="str">
        <f t="shared" si="2"/>
        <v>4/2/3</v>
      </c>
      <c r="J36" s="32" t="str">
        <f t="shared" si="3"/>
        <v>3/2/3</v>
      </c>
      <c r="K36" s="32" t="str">
        <f t="shared" si="4"/>
        <v>4/2/3</v>
      </c>
      <c r="L36" s="33">
        <f>Leverage[[#This Row],[Visitor]]</f>
        <v>3</v>
      </c>
      <c r="M36" s="33">
        <f>Risk[[#This Row],[Visitor]]</f>
        <v>2</v>
      </c>
      <c r="N36" s="33">
        <f>Complexity[[#This Row],[Visitor]]</f>
        <v>3</v>
      </c>
      <c r="O36" s="33">
        <f>Leverage[[#This Row],[Member]]</f>
        <v>4</v>
      </c>
      <c r="P36" s="33">
        <f>Risk[[#This Row],[Member]]</f>
        <v>2</v>
      </c>
      <c r="Q36" s="33">
        <f>Complexity[[#This Row],[Member]]</f>
        <v>3</v>
      </c>
      <c r="R36" s="33">
        <f>Leverage[[#This Row],[Volunteer]]</f>
        <v>3</v>
      </c>
      <c r="S36" s="33">
        <f>Risk[[#This Row],[Volunteer]]</f>
        <v>2</v>
      </c>
      <c r="T36" s="33">
        <f>Complexity[[#This Row],[Volunteer]]</f>
        <v>3</v>
      </c>
      <c r="U36" s="33">
        <f>Leverage[[#This Row],[Staff]]</f>
        <v>4</v>
      </c>
      <c r="V36" s="33">
        <f>Risk[[#This Row],[Staff]]</f>
        <v>2</v>
      </c>
      <c r="W36" s="33">
        <f>Complexity[[#This Row],[Staff]]</f>
        <v>3</v>
      </c>
    </row>
    <row r="37" spans="1:23" x14ac:dyDescent="0.25">
      <c r="A37" s="30" t="s">
        <v>1590</v>
      </c>
      <c r="B37" s="30" t="s">
        <v>1591</v>
      </c>
      <c r="C37" s="33">
        <f>(Weights!$B$2*L37)-(Weights!$B$3*M37)-(Weights!$B$4*N37)</f>
        <v>0.59999999999999964</v>
      </c>
      <c r="D37" s="33">
        <f>(Weights!$B$2*O37)-(Weights!$B$3*P37)-(Weights!$B$4*Q37)</f>
        <v>2.0999999999999996</v>
      </c>
      <c r="E37" s="33">
        <f>(Weights!$B$2*R37)-(Weights!$B$3*S37)-(Weights!$B$4*T37)</f>
        <v>0.54999999999999982</v>
      </c>
      <c r="F37" s="33">
        <f>(Weights!$B$2*U37)-(Weights!$B$3*V37)-(Weights!$B$4*W37)</f>
        <v>-0.15000000000000036</v>
      </c>
      <c r="G37" s="33">
        <f t="shared" si="0"/>
        <v>0.77499999999999969</v>
      </c>
      <c r="H37" s="32" t="str">
        <f t="shared" si="1"/>
        <v>3/2/3</v>
      </c>
      <c r="I37" s="32" t="str">
        <f t="shared" si="2"/>
        <v>4/2/3</v>
      </c>
      <c r="J37" s="32" t="str">
        <f t="shared" si="3"/>
        <v>4/3/4</v>
      </c>
      <c r="K37" s="32" t="str">
        <f t="shared" si="4"/>
        <v>3/3/3</v>
      </c>
      <c r="L37" s="33">
        <f>Leverage[[#This Row],[Visitor]]</f>
        <v>3</v>
      </c>
      <c r="M37" s="33">
        <f>Risk[[#This Row],[Visitor]]</f>
        <v>2</v>
      </c>
      <c r="N37" s="33">
        <f>Complexity[[#This Row],[Visitor]]</f>
        <v>3</v>
      </c>
      <c r="O37" s="33">
        <f>Leverage[[#This Row],[Member]]</f>
        <v>4</v>
      </c>
      <c r="P37" s="33">
        <f>Risk[[#This Row],[Member]]</f>
        <v>2</v>
      </c>
      <c r="Q37" s="33">
        <f>Complexity[[#This Row],[Member]]</f>
        <v>3</v>
      </c>
      <c r="R37" s="33">
        <f>Leverage[[#This Row],[Volunteer]]</f>
        <v>4</v>
      </c>
      <c r="S37" s="33">
        <f>Risk[[#This Row],[Volunteer]]</f>
        <v>3</v>
      </c>
      <c r="T37" s="33">
        <f>Complexity[[#This Row],[Volunteer]]</f>
        <v>4</v>
      </c>
      <c r="U37" s="33">
        <f>Leverage[[#This Row],[Staff]]</f>
        <v>3</v>
      </c>
      <c r="V37" s="33">
        <f>Risk[[#This Row],[Staff]]</f>
        <v>3</v>
      </c>
      <c r="W37" s="33">
        <f>Complexity[[#This Row],[Staff]]</f>
        <v>3</v>
      </c>
    </row>
  </sheetData>
  <conditionalFormatting sqref="C2:C37">
    <cfRule type="colorScale" priority="1">
      <colorScale>
        <cfvo type="num" val="-5"/>
        <cfvo type="num" val="0"/>
        <cfvo type="num" val="5"/>
        <color rgb="FFFEE2E2"/>
        <color rgb="FFFEF9C3"/>
        <color rgb="FFDCFCE7"/>
      </colorScale>
    </cfRule>
  </conditionalFormatting>
  <conditionalFormatting sqref="D2:D37">
    <cfRule type="colorScale" priority="2">
      <colorScale>
        <cfvo type="num" val="-5"/>
        <cfvo type="num" val="0"/>
        <cfvo type="num" val="5"/>
        <color rgb="FFFEE2E2"/>
        <color rgb="FFFEF9C3"/>
        <color rgb="FFDCFCE7"/>
      </colorScale>
    </cfRule>
  </conditionalFormatting>
  <conditionalFormatting sqref="E2:E37">
    <cfRule type="colorScale" priority="3">
      <colorScale>
        <cfvo type="num" val="-5"/>
        <cfvo type="num" val="0"/>
        <cfvo type="num" val="5"/>
        <color rgb="FFFEE2E2"/>
        <color rgb="FFFEF9C3"/>
        <color rgb="FFDCFCE7"/>
      </colorScale>
    </cfRule>
  </conditionalFormatting>
  <conditionalFormatting sqref="F2:F37">
    <cfRule type="colorScale" priority="4">
      <colorScale>
        <cfvo type="num" val="-5"/>
        <cfvo type="num" val="0"/>
        <cfvo type="num" val="5"/>
        <color rgb="FFFEE2E2"/>
        <color rgb="FFFEF9C3"/>
        <color rgb="FFDCFCE7"/>
      </colorScale>
    </cfRule>
  </conditionalFormatting>
  <conditionalFormatting sqref="G2:G37">
    <cfRule type="colorScale" priority="5">
      <colorScale>
        <cfvo type="num" val="-5"/>
        <cfvo type="num" val="0"/>
        <cfvo type="num" val="5"/>
        <color rgb="FFFEE2E2"/>
        <color rgb="FFFEF9C3"/>
        <color rgb="FFDCFCE7"/>
      </colorScale>
    </cfRule>
  </conditionalFormatting>
  <pageMargins left="0.75" right="0.75" top="1" bottom="1" header="0.5" footer="0.5"/>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8E4C3-7DAE-43DB-9A69-538A6579CFD5}">
  <sheetPr>
    <tabColor theme="5" tint="0.39997558519241921"/>
  </sheetPr>
  <dimension ref="A1:F37"/>
  <sheetViews>
    <sheetView workbookViewId="0">
      <pane ySplit="1" topLeftCell="A2" activePane="bottomLeft" state="frozen"/>
      <selection activeCell="B7" sqref="B7"/>
      <selection pane="bottomLeft" activeCell="C1" sqref="C1"/>
    </sheetView>
  </sheetViews>
  <sheetFormatPr defaultRowHeight="15" x14ac:dyDescent="0.25"/>
  <cols>
    <col min="1" max="1" width="18" customWidth="1"/>
    <col min="2" max="2" width="46" customWidth="1"/>
    <col min="5" max="5" width="10.42578125" customWidth="1"/>
    <col min="8" max="8" width="10.85546875" customWidth="1"/>
  </cols>
  <sheetData>
    <row r="1" spans="1:6" ht="47.25" customHeight="1" x14ac:dyDescent="0.25">
      <c r="A1" s="31" t="s">
        <v>1542</v>
      </c>
      <c r="B1" s="31" t="s">
        <v>1543</v>
      </c>
      <c r="C1" s="31" t="s">
        <v>1597</v>
      </c>
      <c r="D1" s="31" t="s">
        <v>1598</v>
      </c>
      <c r="E1" s="31" t="s">
        <v>1599</v>
      </c>
      <c r="F1" s="31" t="s">
        <v>1600</v>
      </c>
    </row>
    <row r="2" spans="1:6" x14ac:dyDescent="0.25">
      <c r="A2" s="30" t="s">
        <v>1544</v>
      </c>
      <c r="B2" s="30" t="s">
        <v>1545</v>
      </c>
      <c r="C2" s="32" t="str">
        <f>Prioritize[[#This Row],[Visitor (L/R/C)]]</f>
        <v>4/2/3</v>
      </c>
      <c r="D2" s="32" t="str">
        <f>Prioritize[[#This Row],[Member (L/R/C)]]</f>
        <v>5/3/3</v>
      </c>
      <c r="E2" s="32" t="str">
        <f>Prioritize[[#This Row],[Volunteer (L/R/C)]]</f>
        <v>4/3/3</v>
      </c>
      <c r="F2" s="32" t="str">
        <f>Prioritize[[#This Row],[Staff (L/R/C)]]</f>
        <v>3/3/3</v>
      </c>
    </row>
    <row r="3" spans="1:6" x14ac:dyDescent="0.25">
      <c r="A3" s="30" t="s">
        <v>1544</v>
      </c>
      <c r="B3" s="30" t="s">
        <v>1546</v>
      </c>
      <c r="C3" s="32" t="str">
        <f>Prioritize[[#This Row],[Visitor (L/R/C)]]</f>
        <v>4/2/3</v>
      </c>
      <c r="D3" s="32" t="str">
        <f>Prioritize[[#This Row],[Member (L/R/C)]]</f>
        <v>4/3/3</v>
      </c>
      <c r="E3" s="32" t="str">
        <f>Prioritize[[#This Row],[Volunteer (L/R/C)]]</f>
        <v>3/3/3</v>
      </c>
      <c r="F3" s="32" t="str">
        <f>Prioritize[[#This Row],[Staff (L/R/C)]]</f>
        <v>3/3/3</v>
      </c>
    </row>
    <row r="4" spans="1:6" x14ac:dyDescent="0.25">
      <c r="A4" s="30" t="s">
        <v>1544</v>
      </c>
      <c r="B4" s="30" t="s">
        <v>1547</v>
      </c>
      <c r="C4" s="32" t="str">
        <f>Prioritize[[#This Row],[Visitor (L/R/C)]]</f>
        <v>3/3/3</v>
      </c>
      <c r="D4" s="32" t="str">
        <f>Prioritize[[#This Row],[Member (L/R/C)]]</f>
        <v>4/4/4</v>
      </c>
      <c r="E4" s="32" t="str">
        <f>Prioritize[[#This Row],[Volunteer (L/R/C)]]</f>
        <v>3/4/4</v>
      </c>
      <c r="F4" s="32" t="str">
        <f>Prioritize[[#This Row],[Staff (L/R/C)]]</f>
        <v>4/4/4</v>
      </c>
    </row>
    <row r="5" spans="1:6" x14ac:dyDescent="0.25">
      <c r="A5" s="30" t="s">
        <v>1544</v>
      </c>
      <c r="B5" s="30" t="s">
        <v>1548</v>
      </c>
      <c r="C5" s="32" t="str">
        <f>Prioritize[[#This Row],[Visitor (L/R/C)]]</f>
        <v>4/2/3</v>
      </c>
      <c r="D5" s="32" t="str">
        <f>Prioritize[[#This Row],[Member (L/R/C)]]</f>
        <v>5/3/4</v>
      </c>
      <c r="E5" s="32" t="str">
        <f>Prioritize[[#This Row],[Volunteer (L/R/C)]]</f>
        <v>5/3/4</v>
      </c>
      <c r="F5" s="32" t="str">
        <f>Prioritize[[#This Row],[Staff (L/R/C)]]</f>
        <v>4/3/4</v>
      </c>
    </row>
    <row r="6" spans="1:6" x14ac:dyDescent="0.25">
      <c r="A6" s="30" t="s">
        <v>1544</v>
      </c>
      <c r="B6" s="30" t="s">
        <v>1549</v>
      </c>
      <c r="C6" s="32" t="str">
        <f>Prioritize[[#This Row],[Visitor (L/R/C)]]</f>
        <v>4/2/3</v>
      </c>
      <c r="D6" s="32" t="str">
        <f>Prioritize[[#This Row],[Member (L/R/C)]]</f>
        <v>5/3/3</v>
      </c>
      <c r="E6" s="32" t="str">
        <f>Prioritize[[#This Row],[Volunteer (L/R/C)]]</f>
        <v>3/3/3</v>
      </c>
      <c r="F6" s="32" t="str">
        <f>Prioritize[[#This Row],[Staff (L/R/C)]]</f>
        <v>3/3/3</v>
      </c>
    </row>
    <row r="7" spans="1:6" x14ac:dyDescent="0.25">
      <c r="A7" s="30" t="s">
        <v>1544</v>
      </c>
      <c r="B7" s="30" t="s">
        <v>1550</v>
      </c>
      <c r="C7" s="32" t="str">
        <f>Prioritize[[#This Row],[Visitor (L/R/C)]]</f>
        <v>4/2/3</v>
      </c>
      <c r="D7" s="32" t="str">
        <f>Prioritize[[#This Row],[Member (L/R/C)]]</f>
        <v>5/3/4</v>
      </c>
      <c r="E7" s="32" t="str">
        <f>Prioritize[[#This Row],[Volunteer (L/R/C)]]</f>
        <v>4/3/4</v>
      </c>
      <c r="F7" s="32" t="str">
        <f>Prioritize[[#This Row],[Staff (L/R/C)]]</f>
        <v>4/3/4</v>
      </c>
    </row>
    <row r="8" spans="1:6" x14ac:dyDescent="0.25">
      <c r="A8" s="30" t="s">
        <v>1544</v>
      </c>
      <c r="B8" s="30" t="s">
        <v>1551</v>
      </c>
      <c r="C8" s="32" t="str">
        <f>Prioritize[[#This Row],[Visitor (L/R/C)]]</f>
        <v>4/2/3</v>
      </c>
      <c r="D8" s="32" t="str">
        <f>Prioritize[[#This Row],[Member (L/R/C)]]</f>
        <v>5/3/4</v>
      </c>
      <c r="E8" s="32" t="str">
        <f>Prioritize[[#This Row],[Volunteer (L/R/C)]]</f>
        <v>4/3/4</v>
      </c>
      <c r="F8" s="32" t="str">
        <f>Prioritize[[#This Row],[Staff (L/R/C)]]</f>
        <v>3/3/3</v>
      </c>
    </row>
    <row r="9" spans="1:6" x14ac:dyDescent="0.25">
      <c r="A9" s="30" t="s">
        <v>1552</v>
      </c>
      <c r="B9" s="30" t="s">
        <v>1553</v>
      </c>
      <c r="C9" s="32" t="str">
        <f>Prioritize[[#This Row],[Visitor (L/R/C)]]</f>
        <v>4/4/4</v>
      </c>
      <c r="D9" s="32" t="str">
        <f>Prioritize[[#This Row],[Member (L/R/C)]]</f>
        <v>5/5/5</v>
      </c>
      <c r="E9" s="32" t="str">
        <f>Prioritize[[#This Row],[Volunteer (L/R/C)]]</f>
        <v>4/4/5</v>
      </c>
      <c r="F9" s="32" t="str">
        <f>Prioritize[[#This Row],[Staff (L/R/C)]]</f>
        <v>5/5/5</v>
      </c>
    </row>
    <row r="10" spans="1:6" x14ac:dyDescent="0.25">
      <c r="A10" s="30" t="s">
        <v>1554</v>
      </c>
      <c r="B10" s="30" t="s">
        <v>1555</v>
      </c>
      <c r="C10" s="32" t="str">
        <f>Prioritize[[#This Row],[Visitor (L/R/C)]]</f>
        <v>3/4/4</v>
      </c>
      <c r="D10" s="32" t="str">
        <f>Prioritize[[#This Row],[Member (L/R/C)]]</f>
        <v>4/4/4</v>
      </c>
      <c r="E10" s="32" t="str">
        <f>Prioritize[[#This Row],[Volunteer (L/R/C)]]</f>
        <v>3/4/4</v>
      </c>
      <c r="F10" s="32" t="str">
        <f>Prioritize[[#This Row],[Staff (L/R/C)]]</f>
        <v>4/4/4</v>
      </c>
    </row>
    <row r="11" spans="1:6" x14ac:dyDescent="0.25">
      <c r="A11" s="30" t="s">
        <v>1554</v>
      </c>
      <c r="B11" s="30" t="s">
        <v>1556</v>
      </c>
      <c r="C11" s="32" t="str">
        <f>Prioritize[[#This Row],[Visitor (L/R/C)]]</f>
        <v>3/5/4</v>
      </c>
      <c r="D11" s="32" t="str">
        <f>Prioritize[[#This Row],[Member (L/R/C)]]</f>
        <v>5/5/5</v>
      </c>
      <c r="E11" s="32" t="str">
        <f>Prioritize[[#This Row],[Volunteer (L/R/C)]]</f>
        <v>3/4/4</v>
      </c>
      <c r="F11" s="32" t="str">
        <f>Prioritize[[#This Row],[Staff (L/R/C)]]</f>
        <v>4/5/5</v>
      </c>
    </row>
    <row r="12" spans="1:6" x14ac:dyDescent="0.25">
      <c r="A12" s="30" t="s">
        <v>1554</v>
      </c>
      <c r="B12" s="30" t="s">
        <v>1557</v>
      </c>
      <c r="C12" s="32" t="str">
        <f>Prioritize[[#This Row],[Visitor (L/R/C)]]</f>
        <v>5/5/5</v>
      </c>
      <c r="D12" s="32" t="str">
        <f>Prioritize[[#This Row],[Member (L/R/C)]]</f>
        <v>5/5/5</v>
      </c>
      <c r="E12" s="32" t="str">
        <f>Prioritize[[#This Row],[Volunteer (L/R/C)]]</f>
        <v>4/4/5</v>
      </c>
      <c r="F12" s="32" t="str">
        <f>Prioritize[[#This Row],[Staff (L/R/C)]]</f>
        <v>5/5/5</v>
      </c>
    </row>
    <row r="13" spans="1:6" x14ac:dyDescent="0.25">
      <c r="A13" s="30" t="s">
        <v>1554</v>
      </c>
      <c r="B13" s="30" t="s">
        <v>1558</v>
      </c>
      <c r="C13" s="32" t="str">
        <f>Prioritize[[#This Row],[Visitor (L/R/C)]]</f>
        <v>4/4/4</v>
      </c>
      <c r="D13" s="32" t="str">
        <f>Prioritize[[#This Row],[Member (L/R/C)]]</f>
        <v>5/4/5</v>
      </c>
      <c r="E13" s="32" t="str">
        <f>Prioritize[[#This Row],[Volunteer (L/R/C)]]</f>
        <v>4/4/5</v>
      </c>
      <c r="F13" s="32" t="str">
        <f>Prioritize[[#This Row],[Staff (L/R/C)]]</f>
        <v>4/4/5</v>
      </c>
    </row>
    <row r="14" spans="1:6" x14ac:dyDescent="0.25">
      <c r="A14" s="30" t="s">
        <v>1554</v>
      </c>
      <c r="B14" s="30" t="s">
        <v>1559</v>
      </c>
      <c r="C14" s="32" t="str">
        <f>Prioritize[[#This Row],[Visitor (L/R/C)]]</f>
        <v>4/4/4</v>
      </c>
      <c r="D14" s="32" t="str">
        <f>Prioritize[[#This Row],[Member (L/R/C)]]</f>
        <v>5/4/4</v>
      </c>
      <c r="E14" s="32" t="str">
        <f>Prioritize[[#This Row],[Volunteer (L/R/C)]]</f>
        <v>3/4/4</v>
      </c>
      <c r="F14" s="32" t="str">
        <f>Prioritize[[#This Row],[Staff (L/R/C)]]</f>
        <v>4/4/4</v>
      </c>
    </row>
    <row r="15" spans="1:6" x14ac:dyDescent="0.25">
      <c r="A15" s="30" t="s">
        <v>1554</v>
      </c>
      <c r="B15" s="30" t="s">
        <v>1560</v>
      </c>
      <c r="C15" s="32" t="str">
        <f>Prioritize[[#This Row],[Visitor (L/R/C)]]</f>
        <v>3/2/3</v>
      </c>
      <c r="D15" s="32" t="str">
        <f>Prioritize[[#This Row],[Member (L/R/C)]]</f>
        <v>4/2/3</v>
      </c>
      <c r="E15" s="32" t="str">
        <f>Prioritize[[#This Row],[Volunteer (L/R/C)]]</f>
        <v>3/2/3</v>
      </c>
      <c r="F15" s="32" t="str">
        <f>Prioritize[[#This Row],[Staff (L/R/C)]]</f>
        <v>3/2/3</v>
      </c>
    </row>
    <row r="16" spans="1:6" x14ac:dyDescent="0.25">
      <c r="A16" s="30" t="s">
        <v>1554</v>
      </c>
      <c r="B16" s="30" t="s">
        <v>1561</v>
      </c>
      <c r="C16" s="32" t="str">
        <f>Prioritize[[#This Row],[Visitor (L/R/C)]]</f>
        <v>3/5/4</v>
      </c>
      <c r="D16" s="32" t="str">
        <f>Prioritize[[#This Row],[Member (L/R/C)]]</f>
        <v>5/5/5</v>
      </c>
      <c r="E16" s="32" t="str">
        <f>Prioritize[[#This Row],[Volunteer (L/R/C)]]</f>
        <v>3/4/4</v>
      </c>
      <c r="F16" s="32" t="str">
        <f>Prioritize[[#This Row],[Staff (L/R/C)]]</f>
        <v>4/5/5</v>
      </c>
    </row>
    <row r="17" spans="1:6" x14ac:dyDescent="0.25">
      <c r="A17" s="30" t="s">
        <v>1554</v>
      </c>
      <c r="B17" s="30" t="s">
        <v>1562</v>
      </c>
      <c r="C17" s="32" t="str">
        <f>Prioritize[[#This Row],[Visitor (L/R/C)]]</f>
        <v>4/4/4</v>
      </c>
      <c r="D17" s="32" t="str">
        <f>Prioritize[[#This Row],[Member (L/R/C)]]</f>
        <v>5/4/4</v>
      </c>
      <c r="E17" s="32" t="str">
        <f>Prioritize[[#This Row],[Volunteer (L/R/C)]]</f>
        <v>3/4/4</v>
      </c>
      <c r="F17" s="32" t="str">
        <f>Prioritize[[#This Row],[Staff (L/R/C)]]</f>
        <v>4/4/4</v>
      </c>
    </row>
    <row r="18" spans="1:6" x14ac:dyDescent="0.25">
      <c r="A18" s="30" t="s">
        <v>1554</v>
      </c>
      <c r="B18" s="30" t="s">
        <v>1563</v>
      </c>
      <c r="C18" s="32" t="str">
        <f>Prioritize[[#This Row],[Visitor (L/R/C)]]</f>
        <v>4/5/4</v>
      </c>
      <c r="D18" s="32" t="str">
        <f>Prioritize[[#This Row],[Member (L/R/C)]]</f>
        <v>5/5/5</v>
      </c>
      <c r="E18" s="32" t="str">
        <f>Prioritize[[#This Row],[Volunteer (L/R/C)]]</f>
        <v>3/4/4</v>
      </c>
      <c r="F18" s="32" t="str">
        <f>Prioritize[[#This Row],[Staff (L/R/C)]]</f>
        <v>4/5/5</v>
      </c>
    </row>
    <row r="19" spans="1:6" x14ac:dyDescent="0.25">
      <c r="A19" s="30" t="s">
        <v>1554</v>
      </c>
      <c r="B19" s="30" t="s">
        <v>1564</v>
      </c>
      <c r="C19" s="32" t="str">
        <f>Prioritize[[#This Row],[Visitor (L/R/C)]]</f>
        <v>3/5/4</v>
      </c>
      <c r="D19" s="32" t="str">
        <f>Prioritize[[#This Row],[Member (L/R/C)]]</f>
        <v>5/5/5</v>
      </c>
      <c r="E19" s="32" t="str">
        <f>Prioritize[[#This Row],[Volunteer (L/R/C)]]</f>
        <v>3/4/4</v>
      </c>
      <c r="F19" s="32" t="str">
        <f>Prioritize[[#This Row],[Staff (L/R/C)]]</f>
        <v>4/5/5</v>
      </c>
    </row>
    <row r="20" spans="1:6" x14ac:dyDescent="0.25">
      <c r="A20" s="30" t="s">
        <v>1554</v>
      </c>
      <c r="B20" s="30" t="s">
        <v>1565</v>
      </c>
      <c r="C20" s="32" t="str">
        <f>Prioritize[[#This Row],[Visitor (L/R/C)]]</f>
        <v>4/5/4</v>
      </c>
      <c r="D20" s="32" t="str">
        <f>Prioritize[[#This Row],[Member (L/R/C)]]</f>
        <v>5/5/5</v>
      </c>
      <c r="E20" s="32" t="str">
        <f>Prioritize[[#This Row],[Volunteer (L/R/C)]]</f>
        <v>4/5/5</v>
      </c>
      <c r="F20" s="32" t="str">
        <f>Prioritize[[#This Row],[Staff (L/R/C)]]</f>
        <v>4/5/5</v>
      </c>
    </row>
    <row r="21" spans="1:6" x14ac:dyDescent="0.25">
      <c r="A21" s="30" t="s">
        <v>1554</v>
      </c>
      <c r="B21" s="30" t="s">
        <v>1566</v>
      </c>
      <c r="C21" s="32" t="str">
        <f>Prioritize[[#This Row],[Visitor (L/R/C)]]</f>
        <v>3/5/4</v>
      </c>
      <c r="D21" s="32" t="str">
        <f>Prioritize[[#This Row],[Member (L/R/C)]]</f>
        <v>4/5/5</v>
      </c>
      <c r="E21" s="32" t="str">
        <f>Prioritize[[#This Row],[Volunteer (L/R/C)]]</f>
        <v>3/5/5</v>
      </c>
      <c r="F21" s="32" t="str">
        <f>Prioritize[[#This Row],[Staff (L/R/C)]]</f>
        <v>4/5/5</v>
      </c>
    </row>
    <row r="22" spans="1:6" x14ac:dyDescent="0.25">
      <c r="A22" s="30" t="s">
        <v>1554</v>
      </c>
      <c r="B22" s="30" t="s">
        <v>1567</v>
      </c>
      <c r="C22" s="32" t="str">
        <f>Prioritize[[#This Row],[Visitor (L/R/C)]]</f>
        <v>4/4/4</v>
      </c>
      <c r="D22" s="32" t="str">
        <f>Prioritize[[#This Row],[Member (L/R/C)]]</f>
        <v>5/4/4</v>
      </c>
      <c r="E22" s="32" t="str">
        <f>Prioritize[[#This Row],[Volunteer (L/R/C)]]</f>
        <v>3/3/4</v>
      </c>
      <c r="F22" s="32" t="str">
        <f>Prioritize[[#This Row],[Staff (L/R/C)]]</f>
        <v>4/4/4</v>
      </c>
    </row>
    <row r="23" spans="1:6" ht="30" x14ac:dyDescent="0.25">
      <c r="A23" s="30" t="s">
        <v>1554</v>
      </c>
      <c r="B23" s="30" t="s">
        <v>1568</v>
      </c>
      <c r="C23" s="32" t="str">
        <f>Prioritize[[#This Row],[Visitor (L/R/C)]]</f>
        <v>3/4/4</v>
      </c>
      <c r="D23" s="32" t="str">
        <f>Prioritize[[#This Row],[Member (L/R/C)]]</f>
        <v>4/4/5</v>
      </c>
      <c r="E23" s="32" t="str">
        <f>Prioritize[[#This Row],[Volunteer (L/R/C)]]</f>
        <v>3/3/4</v>
      </c>
      <c r="F23" s="32" t="str">
        <f>Prioritize[[#This Row],[Staff (L/R/C)]]</f>
        <v>4/4/4</v>
      </c>
    </row>
    <row r="24" spans="1:6" x14ac:dyDescent="0.25">
      <c r="A24" s="30" t="s">
        <v>1554</v>
      </c>
      <c r="B24" s="30" t="s">
        <v>1569</v>
      </c>
      <c r="C24" s="32" t="str">
        <f>Prioritize[[#This Row],[Visitor (L/R/C)]]</f>
        <v>3/3/3</v>
      </c>
      <c r="D24" s="32" t="str">
        <f>Prioritize[[#This Row],[Member (L/R/C)]]</f>
        <v>4/3/4</v>
      </c>
      <c r="E24" s="32" t="str">
        <f>Prioritize[[#This Row],[Volunteer (L/R/C)]]</f>
        <v>3/3/4</v>
      </c>
      <c r="F24" s="32" t="str">
        <f>Prioritize[[#This Row],[Staff (L/R/C)]]</f>
        <v>3/3/4</v>
      </c>
    </row>
    <row r="25" spans="1:6" x14ac:dyDescent="0.25">
      <c r="A25" s="30" t="s">
        <v>1554</v>
      </c>
      <c r="B25" s="30" t="s">
        <v>1570</v>
      </c>
      <c r="C25" s="32" t="str">
        <f>Prioritize[[#This Row],[Visitor (L/R/C)]]</f>
        <v>3/5/4</v>
      </c>
      <c r="D25" s="32" t="str">
        <f>Prioritize[[#This Row],[Member (L/R/C)]]</f>
        <v>4/5/5</v>
      </c>
      <c r="E25" s="32" t="str">
        <f>Prioritize[[#This Row],[Volunteer (L/R/C)]]</f>
        <v>4/5/5</v>
      </c>
      <c r="F25" s="32" t="str">
        <f>Prioritize[[#This Row],[Staff (L/R/C)]]</f>
        <v>4/5/5</v>
      </c>
    </row>
    <row r="26" spans="1:6" x14ac:dyDescent="0.25">
      <c r="A26" s="30" t="s">
        <v>1571</v>
      </c>
      <c r="B26" s="30" t="s">
        <v>1572</v>
      </c>
      <c r="C26" s="32" t="str">
        <f>Prioritize[[#This Row],[Visitor (L/R/C)]]</f>
        <v>5/3/4</v>
      </c>
      <c r="D26" s="32" t="str">
        <f>Prioritize[[#This Row],[Member (L/R/C)]]</f>
        <v>4/3/3</v>
      </c>
      <c r="E26" s="32" t="str">
        <f>Prioritize[[#This Row],[Volunteer (L/R/C)]]</f>
        <v>5/3/4</v>
      </c>
      <c r="F26" s="32" t="str">
        <f>Prioritize[[#This Row],[Staff (L/R/C)]]</f>
        <v>4/3/4</v>
      </c>
    </row>
    <row r="27" spans="1:6" x14ac:dyDescent="0.25">
      <c r="A27" s="30" t="s">
        <v>1573</v>
      </c>
      <c r="B27" s="30" t="s">
        <v>1574</v>
      </c>
      <c r="C27" s="32" t="str">
        <f>Prioritize[[#This Row],[Visitor (L/R/C)]]</f>
        <v>5/2/3</v>
      </c>
      <c r="D27" s="32" t="str">
        <f>Prioritize[[#This Row],[Member (L/R/C)]]</f>
        <v>5/3/4</v>
      </c>
      <c r="E27" s="32" t="str">
        <f>Prioritize[[#This Row],[Volunteer (L/R/C)]]</f>
        <v>4/3/4</v>
      </c>
      <c r="F27" s="32" t="str">
        <f>Prioritize[[#This Row],[Staff (L/R/C)]]</f>
        <v>4/3/4</v>
      </c>
    </row>
    <row r="28" spans="1:6" x14ac:dyDescent="0.25">
      <c r="A28" s="30" t="s">
        <v>1575</v>
      </c>
      <c r="B28" s="30" t="s">
        <v>1576</v>
      </c>
      <c r="C28" s="32" t="str">
        <f>Prioritize[[#This Row],[Visitor (L/R/C)]]</f>
        <v>4/4/4</v>
      </c>
      <c r="D28" s="32" t="str">
        <f>Prioritize[[#This Row],[Member (L/R/C)]]</f>
        <v>4/4/4</v>
      </c>
      <c r="E28" s="32" t="str">
        <f>Prioritize[[#This Row],[Volunteer (L/R/C)]]</f>
        <v>5/5/5</v>
      </c>
      <c r="F28" s="32" t="str">
        <f>Prioritize[[#This Row],[Staff (L/R/C)]]</f>
        <v>4/5/5</v>
      </c>
    </row>
    <row r="29" spans="1:6" x14ac:dyDescent="0.25">
      <c r="A29" s="30" t="s">
        <v>1575</v>
      </c>
      <c r="B29" s="30" t="s">
        <v>1577</v>
      </c>
      <c r="C29" s="32" t="str">
        <f>Prioritize[[#This Row],[Visitor (L/R/C)]]</f>
        <v>4/3/4</v>
      </c>
      <c r="D29" s="32" t="str">
        <f>Prioritize[[#This Row],[Member (L/R/C)]]</f>
        <v>4/3/4</v>
      </c>
      <c r="E29" s="32" t="str">
        <f>Prioritize[[#This Row],[Volunteer (L/R/C)]]</f>
        <v>4/4/4</v>
      </c>
      <c r="F29" s="32" t="str">
        <f>Prioritize[[#This Row],[Staff (L/R/C)]]</f>
        <v>4/4/4</v>
      </c>
    </row>
    <row r="30" spans="1:6" x14ac:dyDescent="0.25">
      <c r="A30" s="30" t="s">
        <v>1575</v>
      </c>
      <c r="B30" s="30" t="s">
        <v>1578</v>
      </c>
      <c r="C30" s="32" t="str">
        <f>Prioritize[[#This Row],[Visitor (L/R/C)]]</f>
        <v>5/4/4</v>
      </c>
      <c r="D30" s="32" t="str">
        <f>Prioritize[[#This Row],[Member (L/R/C)]]</f>
        <v>4/4/4</v>
      </c>
      <c r="E30" s="32" t="str">
        <f>Prioritize[[#This Row],[Volunteer (L/R/C)]]</f>
        <v>4/5/5</v>
      </c>
      <c r="F30" s="32" t="str">
        <f>Prioritize[[#This Row],[Staff (L/R/C)]]</f>
        <v>4/5/5</v>
      </c>
    </row>
    <row r="31" spans="1:6" x14ac:dyDescent="0.25">
      <c r="A31" s="30" t="s">
        <v>1575</v>
      </c>
      <c r="B31" s="30" t="s">
        <v>1579</v>
      </c>
      <c r="C31" s="32" t="str">
        <f>Prioritize[[#This Row],[Visitor (L/R/C)]]</f>
        <v>4/4/4</v>
      </c>
      <c r="D31" s="32" t="str">
        <f>Prioritize[[#This Row],[Member (L/R/C)]]</f>
        <v>4/4/4</v>
      </c>
      <c r="E31" s="32" t="str">
        <f>Prioritize[[#This Row],[Volunteer (L/R/C)]]</f>
        <v>3/5/5</v>
      </c>
      <c r="F31" s="32" t="str">
        <f>Prioritize[[#This Row],[Staff (L/R/C)]]</f>
        <v>4/5/5</v>
      </c>
    </row>
    <row r="32" spans="1:6" x14ac:dyDescent="0.25">
      <c r="A32" s="30" t="s">
        <v>1580</v>
      </c>
      <c r="B32" s="30" t="s">
        <v>1581</v>
      </c>
      <c r="C32" s="32" t="str">
        <f>Prioritize[[#This Row],[Visitor (L/R/C)]]</f>
        <v>4/2/3</v>
      </c>
      <c r="D32" s="32" t="str">
        <f>Prioritize[[#This Row],[Member (L/R/C)]]</f>
        <v>4/3/4</v>
      </c>
      <c r="E32" s="32" t="str">
        <f>Prioritize[[#This Row],[Volunteer (L/R/C)]]</f>
        <v>4/3/4</v>
      </c>
      <c r="F32" s="32" t="str">
        <f>Prioritize[[#This Row],[Staff (L/R/C)]]</f>
        <v>4/3/4</v>
      </c>
    </row>
    <row r="33" spans="1:6" x14ac:dyDescent="0.25">
      <c r="A33" s="30" t="s">
        <v>1582</v>
      </c>
      <c r="B33" s="30" t="s">
        <v>1583</v>
      </c>
      <c r="C33" s="32" t="str">
        <f>Prioritize[[#This Row],[Visitor (L/R/C)]]</f>
        <v>4/3/3</v>
      </c>
      <c r="D33" s="32" t="str">
        <f>Prioritize[[#This Row],[Member (L/R/C)]]</f>
        <v>5/4/3</v>
      </c>
      <c r="E33" s="32" t="str">
        <f>Prioritize[[#This Row],[Volunteer (L/R/C)]]</f>
        <v>3/4/3</v>
      </c>
      <c r="F33" s="32" t="str">
        <f>Prioritize[[#This Row],[Staff (L/R/C)]]</f>
        <v>4/4/3</v>
      </c>
    </row>
    <row r="34" spans="1:6" x14ac:dyDescent="0.25">
      <c r="A34" s="30" t="s">
        <v>1584</v>
      </c>
      <c r="B34" s="30" t="s">
        <v>1585</v>
      </c>
      <c r="C34" s="32" t="str">
        <f>Prioritize[[#This Row],[Visitor (L/R/C)]]</f>
        <v>4/2/3</v>
      </c>
      <c r="D34" s="32" t="str">
        <f>Prioritize[[#This Row],[Member (L/R/C)]]</f>
        <v>4/2/3</v>
      </c>
      <c r="E34" s="32" t="str">
        <f>Prioritize[[#This Row],[Volunteer (L/R/C)]]</f>
        <v>4/3/4</v>
      </c>
      <c r="F34" s="32" t="str">
        <f>Prioritize[[#This Row],[Staff (L/R/C)]]</f>
        <v>4/3/4</v>
      </c>
    </row>
    <row r="35" spans="1:6" x14ac:dyDescent="0.25">
      <c r="A35" s="30" t="s">
        <v>1586</v>
      </c>
      <c r="B35" s="30" t="s">
        <v>1587</v>
      </c>
      <c r="C35" s="32" t="str">
        <f>Prioritize[[#This Row],[Visitor (L/R/C)]]</f>
        <v>5/4/4</v>
      </c>
      <c r="D35" s="32" t="str">
        <f>Prioritize[[#This Row],[Member (L/R/C)]]</f>
        <v>4/4/4</v>
      </c>
      <c r="E35" s="32" t="str">
        <f>Prioritize[[#This Row],[Volunteer (L/R/C)]]</f>
        <v>4/5/5</v>
      </c>
      <c r="F35" s="32" t="str">
        <f>Prioritize[[#This Row],[Staff (L/R/C)]]</f>
        <v>4/5/5</v>
      </c>
    </row>
    <row r="36" spans="1:6" x14ac:dyDescent="0.25">
      <c r="A36" s="30" t="s">
        <v>1588</v>
      </c>
      <c r="B36" s="30" t="s">
        <v>1589</v>
      </c>
      <c r="C36" s="32" t="str">
        <f>Prioritize[[#This Row],[Visitor (L/R/C)]]</f>
        <v>3/2/3</v>
      </c>
      <c r="D36" s="32" t="str">
        <f>Prioritize[[#This Row],[Member (L/R/C)]]</f>
        <v>4/2/3</v>
      </c>
      <c r="E36" s="32" t="str">
        <f>Prioritize[[#This Row],[Volunteer (L/R/C)]]</f>
        <v>3/2/3</v>
      </c>
      <c r="F36" s="32" t="str">
        <f>Prioritize[[#This Row],[Staff (L/R/C)]]</f>
        <v>4/2/3</v>
      </c>
    </row>
    <row r="37" spans="1:6" x14ac:dyDescent="0.25">
      <c r="A37" s="30" t="s">
        <v>1590</v>
      </c>
      <c r="B37" s="30" t="s">
        <v>1591</v>
      </c>
      <c r="C37" s="32" t="str">
        <f>Prioritize[[#This Row],[Visitor (L/R/C)]]</f>
        <v>3/2/3</v>
      </c>
      <c r="D37" s="32" t="str">
        <f>Prioritize[[#This Row],[Member (L/R/C)]]</f>
        <v>4/2/3</v>
      </c>
      <c r="E37" s="32" t="str">
        <f>Prioritize[[#This Row],[Volunteer (L/R/C)]]</f>
        <v>4/3/4</v>
      </c>
      <c r="F37" s="32" t="str">
        <f>Prioritize[[#This Row],[Staff (L/R/C)]]</f>
        <v>3/3/3</v>
      </c>
    </row>
  </sheetData>
  <pageMargins left="0.75" right="0.75" top="1" bottom="1" header="0.5" footer="0.5"/>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C3FD6-77F9-4F09-9A37-41DFD3988664}">
  <sheetPr>
    <tabColor theme="5" tint="0.39997558519241921"/>
  </sheetPr>
  <dimension ref="A1:F37"/>
  <sheetViews>
    <sheetView workbookViewId="0">
      <pane ySplit="1" topLeftCell="A2" activePane="bottomLeft" state="frozen"/>
      <selection activeCell="B7" sqref="B7"/>
      <selection pane="bottomLeft" activeCell="E4" sqref="E4"/>
    </sheetView>
  </sheetViews>
  <sheetFormatPr defaultRowHeight="15" x14ac:dyDescent="0.25"/>
  <cols>
    <col min="1" max="1" width="18" customWidth="1"/>
    <col min="2" max="2" width="46" customWidth="1"/>
    <col min="6" max="6" width="11.5703125" customWidth="1"/>
  </cols>
  <sheetData>
    <row r="1" spans="1:6" x14ac:dyDescent="0.25">
      <c r="A1" s="31" t="s">
        <v>1542</v>
      </c>
      <c r="B1" s="31" t="s">
        <v>1543</v>
      </c>
      <c r="C1" s="31" t="s">
        <v>243</v>
      </c>
      <c r="D1" s="31" t="s">
        <v>249</v>
      </c>
      <c r="E1" s="31" t="s">
        <v>233</v>
      </c>
      <c r="F1" s="31" t="s">
        <v>237</v>
      </c>
    </row>
    <row r="2" spans="1:6" x14ac:dyDescent="0.25">
      <c r="A2" s="30" t="s">
        <v>1544</v>
      </c>
      <c r="B2" s="30" t="s">
        <v>1545</v>
      </c>
      <c r="C2" s="32">
        <v>5</v>
      </c>
      <c r="D2" s="32">
        <v>3</v>
      </c>
      <c r="E2" s="32">
        <v>4</v>
      </c>
      <c r="F2" s="32">
        <v>4</v>
      </c>
    </row>
    <row r="3" spans="1:6" x14ac:dyDescent="0.25">
      <c r="A3" s="30" t="s">
        <v>1544</v>
      </c>
      <c r="B3" s="30" t="s">
        <v>1546</v>
      </c>
      <c r="C3" s="32">
        <v>4</v>
      </c>
      <c r="D3" s="32">
        <v>3</v>
      </c>
      <c r="E3" s="32">
        <v>4</v>
      </c>
      <c r="F3" s="32">
        <v>3</v>
      </c>
    </row>
    <row r="4" spans="1:6" x14ac:dyDescent="0.25">
      <c r="A4" s="30" t="s">
        <v>1544</v>
      </c>
      <c r="B4" s="30" t="s">
        <v>1547</v>
      </c>
      <c r="C4" s="32">
        <v>4</v>
      </c>
      <c r="D4" s="32">
        <v>4</v>
      </c>
      <c r="E4" s="32">
        <v>3</v>
      </c>
      <c r="F4" s="32">
        <v>3</v>
      </c>
    </row>
    <row r="5" spans="1:6" x14ac:dyDescent="0.25">
      <c r="A5" s="30" t="s">
        <v>1544</v>
      </c>
      <c r="B5" s="30" t="s">
        <v>1548</v>
      </c>
      <c r="C5" s="32">
        <v>5</v>
      </c>
      <c r="D5" s="32">
        <v>4</v>
      </c>
      <c r="E5" s="32">
        <v>4</v>
      </c>
      <c r="F5" s="32">
        <v>5</v>
      </c>
    </row>
    <row r="6" spans="1:6" x14ac:dyDescent="0.25">
      <c r="A6" s="30" t="s">
        <v>1544</v>
      </c>
      <c r="B6" s="30" t="s">
        <v>1549</v>
      </c>
      <c r="C6" s="32">
        <v>5</v>
      </c>
      <c r="D6" s="32">
        <v>3</v>
      </c>
      <c r="E6" s="32">
        <v>4</v>
      </c>
      <c r="F6" s="32">
        <v>3</v>
      </c>
    </row>
    <row r="7" spans="1:6" x14ac:dyDescent="0.25">
      <c r="A7" s="30" t="s">
        <v>1544</v>
      </c>
      <c r="B7" s="30" t="s">
        <v>1550</v>
      </c>
      <c r="C7" s="32">
        <v>5</v>
      </c>
      <c r="D7" s="32">
        <v>4</v>
      </c>
      <c r="E7" s="32">
        <v>4</v>
      </c>
      <c r="F7" s="32">
        <v>4</v>
      </c>
    </row>
    <row r="8" spans="1:6" x14ac:dyDescent="0.25">
      <c r="A8" s="30" t="s">
        <v>1544</v>
      </c>
      <c r="B8" s="30" t="s">
        <v>1551</v>
      </c>
      <c r="C8" s="32">
        <v>5</v>
      </c>
      <c r="D8" s="32">
        <v>3</v>
      </c>
      <c r="E8" s="32">
        <v>4</v>
      </c>
      <c r="F8" s="32">
        <v>4</v>
      </c>
    </row>
    <row r="9" spans="1:6" x14ac:dyDescent="0.25">
      <c r="A9" s="30" t="s">
        <v>1552</v>
      </c>
      <c r="B9" s="30" t="s">
        <v>1553</v>
      </c>
      <c r="C9" s="32">
        <v>5</v>
      </c>
      <c r="D9" s="32">
        <v>5</v>
      </c>
      <c r="E9" s="32">
        <v>4</v>
      </c>
      <c r="F9" s="32">
        <v>4</v>
      </c>
    </row>
    <row r="10" spans="1:6" x14ac:dyDescent="0.25">
      <c r="A10" s="30" t="s">
        <v>1554</v>
      </c>
      <c r="B10" s="30" t="s">
        <v>1555</v>
      </c>
      <c r="C10" s="32">
        <v>4</v>
      </c>
      <c r="D10" s="32">
        <v>4</v>
      </c>
      <c r="E10" s="32">
        <v>3</v>
      </c>
      <c r="F10" s="32">
        <v>3</v>
      </c>
    </row>
    <row r="11" spans="1:6" x14ac:dyDescent="0.25">
      <c r="A11" s="30" t="s">
        <v>1554</v>
      </c>
      <c r="B11" s="30" t="s">
        <v>1556</v>
      </c>
      <c r="C11" s="32">
        <v>5</v>
      </c>
      <c r="D11" s="32">
        <v>4</v>
      </c>
      <c r="E11" s="32">
        <v>3</v>
      </c>
      <c r="F11" s="32">
        <v>3</v>
      </c>
    </row>
    <row r="12" spans="1:6" x14ac:dyDescent="0.25">
      <c r="A12" s="30" t="s">
        <v>1554</v>
      </c>
      <c r="B12" s="30" t="s">
        <v>1557</v>
      </c>
      <c r="C12" s="32">
        <v>5</v>
      </c>
      <c r="D12" s="32">
        <v>5</v>
      </c>
      <c r="E12" s="32">
        <v>5</v>
      </c>
      <c r="F12" s="32">
        <v>4</v>
      </c>
    </row>
    <row r="13" spans="1:6" x14ac:dyDescent="0.25">
      <c r="A13" s="30" t="s">
        <v>1554</v>
      </c>
      <c r="B13" s="30" t="s">
        <v>1558</v>
      </c>
      <c r="C13" s="32">
        <v>5</v>
      </c>
      <c r="D13" s="32">
        <v>4</v>
      </c>
      <c r="E13" s="32">
        <v>4</v>
      </c>
      <c r="F13" s="32">
        <v>4</v>
      </c>
    </row>
    <row r="14" spans="1:6" x14ac:dyDescent="0.25">
      <c r="A14" s="30" t="s">
        <v>1554</v>
      </c>
      <c r="B14" s="30" t="s">
        <v>1559</v>
      </c>
      <c r="C14" s="32">
        <v>5</v>
      </c>
      <c r="D14" s="32">
        <v>4</v>
      </c>
      <c r="E14" s="32">
        <v>4</v>
      </c>
      <c r="F14" s="32">
        <v>3</v>
      </c>
    </row>
    <row r="15" spans="1:6" x14ac:dyDescent="0.25">
      <c r="A15" s="30" t="s">
        <v>1554</v>
      </c>
      <c r="B15" s="30" t="s">
        <v>1560</v>
      </c>
      <c r="C15" s="32">
        <v>4</v>
      </c>
      <c r="D15" s="32">
        <v>3</v>
      </c>
      <c r="E15" s="32">
        <v>3</v>
      </c>
      <c r="F15" s="32">
        <v>3</v>
      </c>
    </row>
    <row r="16" spans="1:6" x14ac:dyDescent="0.25">
      <c r="A16" s="30" t="s">
        <v>1554</v>
      </c>
      <c r="B16" s="30" t="s">
        <v>1561</v>
      </c>
      <c r="C16" s="32">
        <v>5</v>
      </c>
      <c r="D16" s="32">
        <v>4</v>
      </c>
      <c r="E16" s="32">
        <v>3</v>
      </c>
      <c r="F16" s="32">
        <v>3</v>
      </c>
    </row>
    <row r="17" spans="1:6" x14ac:dyDescent="0.25">
      <c r="A17" s="30" t="s">
        <v>1554</v>
      </c>
      <c r="B17" s="30" t="s">
        <v>1562</v>
      </c>
      <c r="C17" s="32">
        <v>5</v>
      </c>
      <c r="D17" s="32">
        <v>4</v>
      </c>
      <c r="E17" s="32">
        <v>4</v>
      </c>
      <c r="F17" s="32">
        <v>3</v>
      </c>
    </row>
    <row r="18" spans="1:6" x14ac:dyDescent="0.25">
      <c r="A18" s="30" t="s">
        <v>1554</v>
      </c>
      <c r="B18" s="30" t="s">
        <v>1563</v>
      </c>
      <c r="C18" s="32">
        <v>5</v>
      </c>
      <c r="D18" s="32">
        <v>4</v>
      </c>
      <c r="E18" s="32">
        <v>4</v>
      </c>
      <c r="F18" s="32">
        <v>3</v>
      </c>
    </row>
    <row r="19" spans="1:6" x14ac:dyDescent="0.25">
      <c r="A19" s="30" t="s">
        <v>1554</v>
      </c>
      <c r="B19" s="30" t="s">
        <v>1564</v>
      </c>
      <c r="C19" s="32">
        <v>5</v>
      </c>
      <c r="D19" s="32">
        <v>4</v>
      </c>
      <c r="E19" s="32">
        <v>3</v>
      </c>
      <c r="F19" s="32">
        <v>3</v>
      </c>
    </row>
    <row r="20" spans="1:6" x14ac:dyDescent="0.25">
      <c r="A20" s="30" t="s">
        <v>1554</v>
      </c>
      <c r="B20" s="30" t="s">
        <v>1565</v>
      </c>
      <c r="C20" s="32">
        <v>5</v>
      </c>
      <c r="D20" s="32">
        <v>4</v>
      </c>
      <c r="E20" s="32">
        <v>4</v>
      </c>
      <c r="F20" s="32">
        <v>4</v>
      </c>
    </row>
    <row r="21" spans="1:6" x14ac:dyDescent="0.25">
      <c r="A21" s="30" t="s">
        <v>1554</v>
      </c>
      <c r="B21" s="30" t="s">
        <v>1566</v>
      </c>
      <c r="C21" s="32">
        <v>4</v>
      </c>
      <c r="D21" s="32">
        <v>4</v>
      </c>
      <c r="E21" s="32">
        <v>3</v>
      </c>
      <c r="F21" s="32">
        <v>3</v>
      </c>
    </row>
    <row r="22" spans="1:6" x14ac:dyDescent="0.25">
      <c r="A22" s="30" t="s">
        <v>1554</v>
      </c>
      <c r="B22" s="30" t="s">
        <v>1567</v>
      </c>
      <c r="C22" s="32">
        <v>5</v>
      </c>
      <c r="D22" s="32">
        <v>4</v>
      </c>
      <c r="E22" s="32">
        <v>4</v>
      </c>
      <c r="F22" s="32">
        <v>3</v>
      </c>
    </row>
    <row r="23" spans="1:6" ht="30" x14ac:dyDescent="0.25">
      <c r="A23" s="30" t="s">
        <v>1554</v>
      </c>
      <c r="B23" s="30" t="s">
        <v>1568</v>
      </c>
      <c r="C23" s="32">
        <v>4</v>
      </c>
      <c r="D23" s="32">
        <v>4</v>
      </c>
      <c r="E23" s="32">
        <v>3</v>
      </c>
      <c r="F23" s="32">
        <v>3</v>
      </c>
    </row>
    <row r="24" spans="1:6" x14ac:dyDescent="0.25">
      <c r="A24" s="30" t="s">
        <v>1554</v>
      </c>
      <c r="B24" s="30" t="s">
        <v>1569</v>
      </c>
      <c r="C24" s="32">
        <v>4</v>
      </c>
      <c r="D24" s="32">
        <v>3</v>
      </c>
      <c r="E24" s="32">
        <v>3</v>
      </c>
      <c r="F24" s="32">
        <v>3</v>
      </c>
    </row>
    <row r="25" spans="1:6" x14ac:dyDescent="0.25">
      <c r="A25" s="30" t="s">
        <v>1554</v>
      </c>
      <c r="B25" s="30" t="s">
        <v>1570</v>
      </c>
      <c r="C25" s="32">
        <v>4</v>
      </c>
      <c r="D25" s="32">
        <v>4</v>
      </c>
      <c r="E25" s="32">
        <v>3</v>
      </c>
      <c r="F25" s="32">
        <v>4</v>
      </c>
    </row>
    <row r="26" spans="1:6" x14ac:dyDescent="0.25">
      <c r="A26" s="30" t="s">
        <v>1571</v>
      </c>
      <c r="B26" s="30" t="s">
        <v>1572</v>
      </c>
      <c r="C26" s="32">
        <v>4</v>
      </c>
      <c r="D26" s="32">
        <v>4</v>
      </c>
      <c r="E26" s="32">
        <v>5</v>
      </c>
      <c r="F26" s="32">
        <v>5</v>
      </c>
    </row>
    <row r="27" spans="1:6" x14ac:dyDescent="0.25">
      <c r="A27" s="30" t="s">
        <v>1573</v>
      </c>
      <c r="B27" s="30" t="s">
        <v>1574</v>
      </c>
      <c r="C27" s="32">
        <v>5</v>
      </c>
      <c r="D27" s="32">
        <v>4</v>
      </c>
      <c r="E27" s="32">
        <v>5</v>
      </c>
      <c r="F27" s="32">
        <v>4</v>
      </c>
    </row>
    <row r="28" spans="1:6" x14ac:dyDescent="0.25">
      <c r="A28" s="30" t="s">
        <v>1575</v>
      </c>
      <c r="B28" s="30" t="s">
        <v>1576</v>
      </c>
      <c r="C28" s="32">
        <v>4</v>
      </c>
      <c r="D28" s="32">
        <v>4</v>
      </c>
      <c r="E28" s="32">
        <v>4</v>
      </c>
      <c r="F28" s="32">
        <v>5</v>
      </c>
    </row>
    <row r="29" spans="1:6" x14ac:dyDescent="0.25">
      <c r="A29" s="30" t="s">
        <v>1575</v>
      </c>
      <c r="B29" s="30" t="s">
        <v>1577</v>
      </c>
      <c r="C29" s="32">
        <v>4</v>
      </c>
      <c r="D29" s="32">
        <v>4</v>
      </c>
      <c r="E29" s="32">
        <v>4</v>
      </c>
      <c r="F29" s="32">
        <v>4</v>
      </c>
    </row>
    <row r="30" spans="1:6" x14ac:dyDescent="0.25">
      <c r="A30" s="30" t="s">
        <v>1575</v>
      </c>
      <c r="B30" s="30" t="s">
        <v>1578</v>
      </c>
      <c r="C30" s="32">
        <v>4</v>
      </c>
      <c r="D30" s="32">
        <v>4</v>
      </c>
      <c r="E30" s="32">
        <v>5</v>
      </c>
      <c r="F30" s="32">
        <v>4</v>
      </c>
    </row>
    <row r="31" spans="1:6" x14ac:dyDescent="0.25">
      <c r="A31" s="30" t="s">
        <v>1575</v>
      </c>
      <c r="B31" s="30" t="s">
        <v>1579</v>
      </c>
      <c r="C31" s="32">
        <v>4</v>
      </c>
      <c r="D31" s="32">
        <v>4</v>
      </c>
      <c r="E31" s="32">
        <v>4</v>
      </c>
      <c r="F31" s="32">
        <v>3</v>
      </c>
    </row>
    <row r="32" spans="1:6" x14ac:dyDescent="0.25">
      <c r="A32" s="30" t="s">
        <v>1580</v>
      </c>
      <c r="B32" s="30" t="s">
        <v>1581</v>
      </c>
      <c r="C32" s="32">
        <v>4</v>
      </c>
      <c r="D32" s="32">
        <v>4</v>
      </c>
      <c r="E32" s="32">
        <v>4</v>
      </c>
      <c r="F32" s="32">
        <v>4</v>
      </c>
    </row>
    <row r="33" spans="1:6" x14ac:dyDescent="0.25">
      <c r="A33" s="30" t="s">
        <v>1582</v>
      </c>
      <c r="B33" s="30" t="s">
        <v>1583</v>
      </c>
      <c r="C33" s="32">
        <v>5</v>
      </c>
      <c r="D33" s="32">
        <v>4</v>
      </c>
      <c r="E33" s="32">
        <v>4</v>
      </c>
      <c r="F33" s="32">
        <v>3</v>
      </c>
    </row>
    <row r="34" spans="1:6" x14ac:dyDescent="0.25">
      <c r="A34" s="30" t="s">
        <v>1584</v>
      </c>
      <c r="B34" s="30" t="s">
        <v>1585</v>
      </c>
      <c r="C34" s="32">
        <v>4</v>
      </c>
      <c r="D34" s="32">
        <v>4</v>
      </c>
      <c r="E34" s="32">
        <v>4</v>
      </c>
      <c r="F34" s="32">
        <v>4</v>
      </c>
    </row>
    <row r="35" spans="1:6" x14ac:dyDescent="0.25">
      <c r="A35" s="30" t="s">
        <v>1586</v>
      </c>
      <c r="B35" s="30" t="s">
        <v>1587</v>
      </c>
      <c r="C35" s="32">
        <v>4</v>
      </c>
      <c r="D35" s="32">
        <v>4</v>
      </c>
      <c r="E35" s="32">
        <v>5</v>
      </c>
      <c r="F35" s="32">
        <v>4</v>
      </c>
    </row>
    <row r="36" spans="1:6" x14ac:dyDescent="0.25">
      <c r="A36" s="30" t="s">
        <v>1588</v>
      </c>
      <c r="B36" s="30" t="s">
        <v>1589</v>
      </c>
      <c r="C36" s="32">
        <v>4</v>
      </c>
      <c r="D36" s="32">
        <v>4</v>
      </c>
      <c r="E36" s="32">
        <v>3</v>
      </c>
      <c r="F36" s="32">
        <v>3</v>
      </c>
    </row>
    <row r="37" spans="1:6" x14ac:dyDescent="0.25">
      <c r="A37" s="30" t="s">
        <v>1590</v>
      </c>
      <c r="B37" s="30" t="s">
        <v>1591</v>
      </c>
      <c r="C37" s="32">
        <v>4</v>
      </c>
      <c r="D37" s="32">
        <v>3</v>
      </c>
      <c r="E37" s="32">
        <v>3</v>
      </c>
      <c r="F37" s="32">
        <v>4</v>
      </c>
    </row>
  </sheetData>
  <conditionalFormatting sqref="C2:C37">
    <cfRule type="colorScale" priority="1">
      <colorScale>
        <cfvo type="num" val="1"/>
        <cfvo type="num" val="3"/>
        <cfvo type="num" val="5"/>
        <color rgb="FFFEE2E2"/>
        <color rgb="FFFEF9C3"/>
        <color rgb="FFDCFCE7"/>
      </colorScale>
    </cfRule>
  </conditionalFormatting>
  <conditionalFormatting sqref="D2:D37">
    <cfRule type="colorScale" priority="2">
      <colorScale>
        <cfvo type="num" val="1"/>
        <cfvo type="num" val="3"/>
        <cfvo type="num" val="5"/>
        <color rgb="FFFEE2E2"/>
        <color rgb="FFFEF9C3"/>
        <color rgb="FFDCFCE7"/>
      </colorScale>
    </cfRule>
  </conditionalFormatting>
  <conditionalFormatting sqref="E2:E37">
    <cfRule type="colorScale" priority="3">
      <colorScale>
        <cfvo type="num" val="1"/>
        <cfvo type="num" val="3"/>
        <cfvo type="num" val="5"/>
        <color rgb="FFFEE2E2"/>
        <color rgb="FFFEF9C3"/>
        <color rgb="FFDCFCE7"/>
      </colorScale>
    </cfRule>
  </conditionalFormatting>
  <conditionalFormatting sqref="F2:F37">
    <cfRule type="colorScale" priority="4">
      <colorScale>
        <cfvo type="num" val="1"/>
        <cfvo type="num" val="3"/>
        <cfvo type="num" val="5"/>
        <color rgb="FFFEE2E2"/>
        <color rgb="FFFEF9C3"/>
        <color rgb="FFDCFCE7"/>
      </colorScale>
    </cfRule>
  </conditionalFormatting>
  <pageMargins left="0.75" right="0.75" top="1" bottom="1" header="0.5" footer="0.5"/>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E610F-2B47-4DE0-A5AB-CB9BFBB06D3F}">
  <sheetPr>
    <tabColor theme="5" tint="0.39997558519241921"/>
  </sheetPr>
  <dimension ref="A1:F37"/>
  <sheetViews>
    <sheetView workbookViewId="0">
      <pane ySplit="1" topLeftCell="A2" activePane="bottomLeft" state="frozen"/>
      <selection activeCell="B7" sqref="B7"/>
      <selection pane="bottomLeft" activeCell="B7" sqref="B7"/>
    </sheetView>
  </sheetViews>
  <sheetFormatPr defaultRowHeight="15" x14ac:dyDescent="0.25"/>
  <cols>
    <col min="1" max="1" width="18" customWidth="1"/>
    <col min="2" max="2" width="46" customWidth="1"/>
    <col min="6" max="6" width="11.140625" customWidth="1"/>
  </cols>
  <sheetData>
    <row r="1" spans="1:6" x14ac:dyDescent="0.25">
      <c r="A1" s="31" t="s">
        <v>1542</v>
      </c>
      <c r="B1" s="31" t="s">
        <v>1543</v>
      </c>
      <c r="C1" s="31" t="s">
        <v>243</v>
      </c>
      <c r="D1" s="31" t="s">
        <v>249</v>
      </c>
      <c r="E1" s="31" t="s">
        <v>233</v>
      </c>
      <c r="F1" s="31" t="s">
        <v>237</v>
      </c>
    </row>
    <row r="2" spans="1:6" x14ac:dyDescent="0.25">
      <c r="A2" s="30" t="s">
        <v>1544</v>
      </c>
      <c r="B2" s="30" t="s">
        <v>1545</v>
      </c>
      <c r="C2" s="32">
        <v>3</v>
      </c>
      <c r="D2" s="32">
        <v>3</v>
      </c>
      <c r="E2" s="32">
        <v>2</v>
      </c>
      <c r="F2" s="32">
        <v>3</v>
      </c>
    </row>
    <row r="3" spans="1:6" x14ac:dyDescent="0.25">
      <c r="A3" s="30" t="s">
        <v>1544</v>
      </c>
      <c r="B3" s="30" t="s">
        <v>1546</v>
      </c>
      <c r="C3" s="32">
        <v>3</v>
      </c>
      <c r="D3" s="32">
        <v>3</v>
      </c>
      <c r="E3" s="32">
        <v>2</v>
      </c>
      <c r="F3" s="32">
        <v>3</v>
      </c>
    </row>
    <row r="4" spans="1:6" x14ac:dyDescent="0.25">
      <c r="A4" s="30" t="s">
        <v>1544</v>
      </c>
      <c r="B4" s="30" t="s">
        <v>1547</v>
      </c>
      <c r="C4" s="32">
        <v>4</v>
      </c>
      <c r="D4" s="32">
        <v>4</v>
      </c>
      <c r="E4" s="32">
        <v>3</v>
      </c>
      <c r="F4" s="32">
        <v>4</v>
      </c>
    </row>
    <row r="5" spans="1:6" x14ac:dyDescent="0.25">
      <c r="A5" s="30" t="s">
        <v>1544</v>
      </c>
      <c r="B5" s="30" t="s">
        <v>1548</v>
      </c>
      <c r="C5" s="32">
        <v>3</v>
      </c>
      <c r="D5" s="32">
        <v>3</v>
      </c>
      <c r="E5" s="32">
        <v>2</v>
      </c>
      <c r="F5" s="32">
        <v>3</v>
      </c>
    </row>
    <row r="6" spans="1:6" x14ac:dyDescent="0.25">
      <c r="A6" s="30" t="s">
        <v>1544</v>
      </c>
      <c r="B6" s="30" t="s">
        <v>1549</v>
      </c>
      <c r="C6" s="32">
        <v>3</v>
      </c>
      <c r="D6" s="32">
        <v>3</v>
      </c>
      <c r="E6" s="32">
        <v>2</v>
      </c>
      <c r="F6" s="32">
        <v>3</v>
      </c>
    </row>
    <row r="7" spans="1:6" x14ac:dyDescent="0.25">
      <c r="A7" s="30" t="s">
        <v>1544</v>
      </c>
      <c r="B7" s="30" t="s">
        <v>1550</v>
      </c>
      <c r="C7" s="32">
        <v>3</v>
      </c>
      <c r="D7" s="32">
        <v>3</v>
      </c>
      <c r="E7" s="32">
        <v>2</v>
      </c>
      <c r="F7" s="32">
        <v>3</v>
      </c>
    </row>
    <row r="8" spans="1:6" x14ac:dyDescent="0.25">
      <c r="A8" s="30" t="s">
        <v>1544</v>
      </c>
      <c r="B8" s="30" t="s">
        <v>1551</v>
      </c>
      <c r="C8" s="32">
        <v>3</v>
      </c>
      <c r="D8" s="32">
        <v>3</v>
      </c>
      <c r="E8" s="32">
        <v>2</v>
      </c>
      <c r="F8" s="32">
        <v>3</v>
      </c>
    </row>
    <row r="9" spans="1:6" x14ac:dyDescent="0.25">
      <c r="A9" s="30" t="s">
        <v>1552</v>
      </c>
      <c r="B9" s="30" t="s">
        <v>1553</v>
      </c>
      <c r="C9" s="32">
        <v>5</v>
      </c>
      <c r="D9" s="32">
        <v>5</v>
      </c>
      <c r="E9" s="32">
        <v>4</v>
      </c>
      <c r="F9" s="32">
        <v>4</v>
      </c>
    </row>
    <row r="10" spans="1:6" x14ac:dyDescent="0.25">
      <c r="A10" s="30" t="s">
        <v>1554</v>
      </c>
      <c r="B10" s="30" t="s">
        <v>1555</v>
      </c>
      <c r="C10" s="32">
        <v>4</v>
      </c>
      <c r="D10" s="32">
        <v>4</v>
      </c>
      <c r="E10" s="32">
        <v>4</v>
      </c>
      <c r="F10" s="32">
        <v>4</v>
      </c>
    </row>
    <row r="11" spans="1:6" x14ac:dyDescent="0.25">
      <c r="A11" s="30" t="s">
        <v>1554</v>
      </c>
      <c r="B11" s="30" t="s">
        <v>1556</v>
      </c>
      <c r="C11" s="32">
        <v>5</v>
      </c>
      <c r="D11" s="32">
        <v>5</v>
      </c>
      <c r="E11" s="32">
        <v>5</v>
      </c>
      <c r="F11" s="32">
        <v>4</v>
      </c>
    </row>
    <row r="12" spans="1:6" x14ac:dyDescent="0.25">
      <c r="A12" s="30" t="s">
        <v>1554</v>
      </c>
      <c r="B12" s="30" t="s">
        <v>1557</v>
      </c>
      <c r="C12" s="32">
        <v>5</v>
      </c>
      <c r="D12" s="32">
        <v>5</v>
      </c>
      <c r="E12" s="32">
        <v>5</v>
      </c>
      <c r="F12" s="32">
        <v>4</v>
      </c>
    </row>
    <row r="13" spans="1:6" x14ac:dyDescent="0.25">
      <c r="A13" s="30" t="s">
        <v>1554</v>
      </c>
      <c r="B13" s="30" t="s">
        <v>1558</v>
      </c>
      <c r="C13" s="32">
        <v>4</v>
      </c>
      <c r="D13" s="32">
        <v>4</v>
      </c>
      <c r="E13" s="32">
        <v>4</v>
      </c>
      <c r="F13" s="32">
        <v>4</v>
      </c>
    </row>
    <row r="14" spans="1:6" x14ac:dyDescent="0.25">
      <c r="A14" s="30" t="s">
        <v>1554</v>
      </c>
      <c r="B14" s="30" t="s">
        <v>1559</v>
      </c>
      <c r="C14" s="32">
        <v>4</v>
      </c>
      <c r="D14" s="32">
        <v>4</v>
      </c>
      <c r="E14" s="32">
        <v>4</v>
      </c>
      <c r="F14" s="32">
        <v>4</v>
      </c>
    </row>
    <row r="15" spans="1:6" x14ac:dyDescent="0.25">
      <c r="A15" s="30" t="s">
        <v>1554</v>
      </c>
      <c r="B15" s="30" t="s">
        <v>1560</v>
      </c>
      <c r="C15" s="32">
        <v>2</v>
      </c>
      <c r="D15" s="32">
        <v>2</v>
      </c>
      <c r="E15" s="32">
        <v>2</v>
      </c>
      <c r="F15" s="32">
        <v>2</v>
      </c>
    </row>
    <row r="16" spans="1:6" x14ac:dyDescent="0.25">
      <c r="A16" s="30" t="s">
        <v>1554</v>
      </c>
      <c r="B16" s="30" t="s">
        <v>1561</v>
      </c>
      <c r="C16" s="32">
        <v>5</v>
      </c>
      <c r="D16" s="32">
        <v>5</v>
      </c>
      <c r="E16" s="32">
        <v>5</v>
      </c>
      <c r="F16" s="32">
        <v>4</v>
      </c>
    </row>
    <row r="17" spans="1:6" x14ac:dyDescent="0.25">
      <c r="A17" s="30" t="s">
        <v>1554</v>
      </c>
      <c r="B17" s="30" t="s">
        <v>1562</v>
      </c>
      <c r="C17" s="32">
        <v>4</v>
      </c>
      <c r="D17" s="32">
        <v>4</v>
      </c>
      <c r="E17" s="32">
        <v>4</v>
      </c>
      <c r="F17" s="32">
        <v>4</v>
      </c>
    </row>
    <row r="18" spans="1:6" x14ac:dyDescent="0.25">
      <c r="A18" s="30" t="s">
        <v>1554</v>
      </c>
      <c r="B18" s="30" t="s">
        <v>1563</v>
      </c>
      <c r="C18" s="32">
        <v>5</v>
      </c>
      <c r="D18" s="32">
        <v>5</v>
      </c>
      <c r="E18" s="32">
        <v>5</v>
      </c>
      <c r="F18" s="32">
        <v>4</v>
      </c>
    </row>
    <row r="19" spans="1:6" x14ac:dyDescent="0.25">
      <c r="A19" s="30" t="s">
        <v>1554</v>
      </c>
      <c r="B19" s="30" t="s">
        <v>1564</v>
      </c>
      <c r="C19" s="32">
        <v>5</v>
      </c>
      <c r="D19" s="32">
        <v>5</v>
      </c>
      <c r="E19" s="32">
        <v>5</v>
      </c>
      <c r="F19" s="32">
        <v>4</v>
      </c>
    </row>
    <row r="20" spans="1:6" x14ac:dyDescent="0.25">
      <c r="A20" s="30" t="s">
        <v>1554</v>
      </c>
      <c r="B20" s="30" t="s">
        <v>1565</v>
      </c>
      <c r="C20" s="32">
        <v>5</v>
      </c>
      <c r="D20" s="32">
        <v>5</v>
      </c>
      <c r="E20" s="32">
        <v>5</v>
      </c>
      <c r="F20" s="32">
        <v>5</v>
      </c>
    </row>
    <row r="21" spans="1:6" x14ac:dyDescent="0.25">
      <c r="A21" s="30" t="s">
        <v>1554</v>
      </c>
      <c r="B21" s="30" t="s">
        <v>1566</v>
      </c>
      <c r="C21" s="32">
        <v>5</v>
      </c>
      <c r="D21" s="32">
        <v>5</v>
      </c>
      <c r="E21" s="32">
        <v>5</v>
      </c>
      <c r="F21" s="32">
        <v>5</v>
      </c>
    </row>
    <row r="22" spans="1:6" x14ac:dyDescent="0.25">
      <c r="A22" s="30" t="s">
        <v>1554</v>
      </c>
      <c r="B22" s="30" t="s">
        <v>1567</v>
      </c>
      <c r="C22" s="32">
        <v>4</v>
      </c>
      <c r="D22" s="32">
        <v>4</v>
      </c>
      <c r="E22" s="32">
        <v>4</v>
      </c>
      <c r="F22" s="32">
        <v>3</v>
      </c>
    </row>
    <row r="23" spans="1:6" ht="30" x14ac:dyDescent="0.25">
      <c r="A23" s="30" t="s">
        <v>1554</v>
      </c>
      <c r="B23" s="30" t="s">
        <v>1568</v>
      </c>
      <c r="C23" s="32">
        <v>4</v>
      </c>
      <c r="D23" s="32">
        <v>4</v>
      </c>
      <c r="E23" s="32">
        <v>4</v>
      </c>
      <c r="F23" s="32">
        <v>3</v>
      </c>
    </row>
    <row r="24" spans="1:6" x14ac:dyDescent="0.25">
      <c r="A24" s="30" t="s">
        <v>1554</v>
      </c>
      <c r="B24" s="30" t="s">
        <v>1569</v>
      </c>
      <c r="C24" s="32">
        <v>3</v>
      </c>
      <c r="D24" s="32">
        <v>3</v>
      </c>
      <c r="E24" s="32">
        <v>3</v>
      </c>
      <c r="F24" s="32">
        <v>3</v>
      </c>
    </row>
    <row r="25" spans="1:6" x14ac:dyDescent="0.25">
      <c r="A25" s="30" t="s">
        <v>1554</v>
      </c>
      <c r="B25" s="30" t="s">
        <v>1570</v>
      </c>
      <c r="C25" s="32">
        <v>5</v>
      </c>
      <c r="D25" s="32">
        <v>5</v>
      </c>
      <c r="E25" s="32">
        <v>5</v>
      </c>
      <c r="F25" s="32">
        <v>5</v>
      </c>
    </row>
    <row r="26" spans="1:6" x14ac:dyDescent="0.25">
      <c r="A26" s="30" t="s">
        <v>1571</v>
      </c>
      <c r="B26" s="30" t="s">
        <v>1572</v>
      </c>
      <c r="C26" s="32">
        <v>3</v>
      </c>
      <c r="D26" s="32">
        <v>3</v>
      </c>
      <c r="E26" s="32">
        <v>3</v>
      </c>
      <c r="F26" s="32">
        <v>3</v>
      </c>
    </row>
    <row r="27" spans="1:6" x14ac:dyDescent="0.25">
      <c r="A27" s="30" t="s">
        <v>1573</v>
      </c>
      <c r="B27" s="30" t="s">
        <v>1574</v>
      </c>
      <c r="C27" s="32">
        <v>3</v>
      </c>
      <c r="D27" s="32">
        <v>3</v>
      </c>
      <c r="E27" s="32">
        <v>2</v>
      </c>
      <c r="F27" s="32">
        <v>3</v>
      </c>
    </row>
    <row r="28" spans="1:6" x14ac:dyDescent="0.25">
      <c r="A28" s="30" t="s">
        <v>1575</v>
      </c>
      <c r="B28" s="30" t="s">
        <v>1576</v>
      </c>
      <c r="C28" s="32">
        <v>4</v>
      </c>
      <c r="D28" s="32">
        <v>5</v>
      </c>
      <c r="E28" s="32">
        <v>4</v>
      </c>
      <c r="F28" s="32">
        <v>5</v>
      </c>
    </row>
    <row r="29" spans="1:6" x14ac:dyDescent="0.25">
      <c r="A29" s="30" t="s">
        <v>1575</v>
      </c>
      <c r="B29" s="30" t="s">
        <v>1577</v>
      </c>
      <c r="C29" s="32">
        <v>3</v>
      </c>
      <c r="D29" s="32">
        <v>4</v>
      </c>
      <c r="E29" s="32">
        <v>3</v>
      </c>
      <c r="F29" s="32">
        <v>4</v>
      </c>
    </row>
    <row r="30" spans="1:6" x14ac:dyDescent="0.25">
      <c r="A30" s="30" t="s">
        <v>1575</v>
      </c>
      <c r="B30" s="30" t="s">
        <v>1578</v>
      </c>
      <c r="C30" s="32">
        <v>4</v>
      </c>
      <c r="D30" s="32">
        <v>5</v>
      </c>
      <c r="E30" s="32">
        <v>4</v>
      </c>
      <c r="F30" s="32">
        <v>5</v>
      </c>
    </row>
    <row r="31" spans="1:6" x14ac:dyDescent="0.25">
      <c r="A31" s="30" t="s">
        <v>1575</v>
      </c>
      <c r="B31" s="30" t="s">
        <v>1579</v>
      </c>
      <c r="C31" s="32">
        <v>4</v>
      </c>
      <c r="D31" s="32">
        <v>5</v>
      </c>
      <c r="E31" s="32">
        <v>4</v>
      </c>
      <c r="F31" s="32">
        <v>5</v>
      </c>
    </row>
    <row r="32" spans="1:6" x14ac:dyDescent="0.25">
      <c r="A32" s="30" t="s">
        <v>1580</v>
      </c>
      <c r="B32" s="30" t="s">
        <v>1581</v>
      </c>
      <c r="C32" s="32">
        <v>3</v>
      </c>
      <c r="D32" s="32">
        <v>3</v>
      </c>
      <c r="E32" s="32">
        <v>2</v>
      </c>
      <c r="F32" s="32">
        <v>3</v>
      </c>
    </row>
    <row r="33" spans="1:6" x14ac:dyDescent="0.25">
      <c r="A33" s="30" t="s">
        <v>1582</v>
      </c>
      <c r="B33" s="30" t="s">
        <v>1583</v>
      </c>
      <c r="C33" s="32">
        <v>4</v>
      </c>
      <c r="D33" s="32">
        <v>4</v>
      </c>
      <c r="E33" s="32">
        <v>3</v>
      </c>
      <c r="F33" s="32">
        <v>4</v>
      </c>
    </row>
    <row r="34" spans="1:6" x14ac:dyDescent="0.25">
      <c r="A34" s="30" t="s">
        <v>1584</v>
      </c>
      <c r="B34" s="30" t="s">
        <v>1585</v>
      </c>
      <c r="C34" s="32">
        <v>2</v>
      </c>
      <c r="D34" s="32">
        <v>3</v>
      </c>
      <c r="E34" s="32">
        <v>2</v>
      </c>
      <c r="F34" s="32">
        <v>3</v>
      </c>
    </row>
    <row r="35" spans="1:6" x14ac:dyDescent="0.25">
      <c r="A35" s="30" t="s">
        <v>1586</v>
      </c>
      <c r="B35" s="30" t="s">
        <v>1587</v>
      </c>
      <c r="C35" s="32">
        <v>4</v>
      </c>
      <c r="D35" s="32">
        <v>5</v>
      </c>
      <c r="E35" s="32">
        <v>4</v>
      </c>
      <c r="F35" s="32">
        <v>5</v>
      </c>
    </row>
    <row r="36" spans="1:6" x14ac:dyDescent="0.25">
      <c r="A36" s="30" t="s">
        <v>1588</v>
      </c>
      <c r="B36" s="30" t="s">
        <v>1589</v>
      </c>
      <c r="C36" s="32">
        <v>2</v>
      </c>
      <c r="D36" s="32">
        <v>2</v>
      </c>
      <c r="E36" s="32">
        <v>2</v>
      </c>
      <c r="F36" s="32">
        <v>2</v>
      </c>
    </row>
    <row r="37" spans="1:6" x14ac:dyDescent="0.25">
      <c r="A37" s="30" t="s">
        <v>1590</v>
      </c>
      <c r="B37" s="30" t="s">
        <v>1591</v>
      </c>
      <c r="C37" s="32">
        <v>2</v>
      </c>
      <c r="D37" s="32">
        <v>3</v>
      </c>
      <c r="E37" s="32">
        <v>2</v>
      </c>
      <c r="F37" s="32">
        <v>3</v>
      </c>
    </row>
  </sheetData>
  <conditionalFormatting sqref="C2:C37">
    <cfRule type="colorScale" priority="1">
      <colorScale>
        <cfvo type="num" val="1"/>
        <cfvo type="num" val="3"/>
        <cfvo type="num" val="5"/>
        <color theme="6" tint="0.79998168889431442"/>
        <color rgb="FFFEF9C3"/>
        <color theme="5" tint="0.79998168889431442"/>
      </colorScale>
    </cfRule>
  </conditionalFormatting>
  <conditionalFormatting sqref="D2:D37">
    <cfRule type="colorScale" priority="2">
      <colorScale>
        <cfvo type="num" val="1"/>
        <cfvo type="num" val="3"/>
        <cfvo type="num" val="5"/>
        <color theme="6" tint="0.79998168889431442"/>
        <color rgb="FFFEF9C3"/>
        <color theme="5" tint="0.79998168889431442"/>
      </colorScale>
    </cfRule>
  </conditionalFormatting>
  <conditionalFormatting sqref="E2:E37">
    <cfRule type="colorScale" priority="3">
      <colorScale>
        <cfvo type="num" val="1"/>
        <cfvo type="num" val="3"/>
        <cfvo type="num" val="5"/>
        <color theme="6" tint="0.79998168889431442"/>
        <color rgb="FFFEF9C3"/>
        <color theme="5" tint="0.79998168889431442"/>
      </colorScale>
    </cfRule>
  </conditionalFormatting>
  <conditionalFormatting sqref="F2:F37">
    <cfRule type="colorScale" priority="4">
      <colorScale>
        <cfvo type="num" val="1"/>
        <cfvo type="num" val="3"/>
        <cfvo type="num" val="5"/>
        <color theme="6" tint="0.79998168889431442"/>
        <color rgb="FFFEF9C3"/>
        <color theme="5" tint="0.79998168889431442"/>
      </colorScale>
    </cfRule>
  </conditionalFormatting>
  <pageMargins left="0.75" right="0.75" top="1" bottom="1" header="0.5" footer="0.5"/>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0FDA7-77D5-4EDE-9D92-518EDA358D67}">
  <sheetPr>
    <tabColor theme="5" tint="0.39997558519241921"/>
  </sheetPr>
  <dimension ref="A1:F37"/>
  <sheetViews>
    <sheetView workbookViewId="0">
      <pane ySplit="1" topLeftCell="A2" activePane="bottomLeft" state="frozen"/>
      <selection activeCell="B7" sqref="B7"/>
      <selection pane="bottomLeft" activeCell="B7" sqref="B7"/>
    </sheetView>
  </sheetViews>
  <sheetFormatPr defaultRowHeight="15" x14ac:dyDescent="0.25"/>
  <cols>
    <col min="1" max="1" width="18" customWidth="1"/>
    <col min="2" max="2" width="46" customWidth="1"/>
    <col min="6" max="6" width="10.5703125" customWidth="1"/>
  </cols>
  <sheetData>
    <row r="1" spans="1:6" x14ac:dyDescent="0.25">
      <c r="A1" s="31" t="s">
        <v>1542</v>
      </c>
      <c r="B1" s="31" t="s">
        <v>1543</v>
      </c>
      <c r="C1" s="31" t="s">
        <v>243</v>
      </c>
      <c r="D1" s="31" t="s">
        <v>249</v>
      </c>
      <c r="E1" s="31" t="s">
        <v>233</v>
      </c>
      <c r="F1" s="31" t="s">
        <v>237</v>
      </c>
    </row>
    <row r="2" spans="1:6" x14ac:dyDescent="0.25">
      <c r="A2" s="30" t="s">
        <v>1544</v>
      </c>
      <c r="B2" s="30" t="s">
        <v>1545</v>
      </c>
      <c r="C2" s="32">
        <v>3</v>
      </c>
      <c r="D2" s="32">
        <v>3</v>
      </c>
      <c r="E2" s="32">
        <v>3</v>
      </c>
      <c r="F2" s="32">
        <v>3</v>
      </c>
    </row>
    <row r="3" spans="1:6" x14ac:dyDescent="0.25">
      <c r="A3" s="30" t="s">
        <v>1544</v>
      </c>
      <c r="B3" s="30" t="s">
        <v>1546</v>
      </c>
      <c r="C3" s="32">
        <v>3</v>
      </c>
      <c r="D3" s="32">
        <v>3</v>
      </c>
      <c r="E3" s="32">
        <v>3</v>
      </c>
      <c r="F3" s="32">
        <v>3</v>
      </c>
    </row>
    <row r="4" spans="1:6" x14ac:dyDescent="0.25">
      <c r="A4" s="30" t="s">
        <v>1544</v>
      </c>
      <c r="B4" s="30" t="s">
        <v>1547</v>
      </c>
      <c r="C4" s="32">
        <v>4</v>
      </c>
      <c r="D4" s="32">
        <v>4</v>
      </c>
      <c r="E4" s="32">
        <v>3</v>
      </c>
      <c r="F4" s="32">
        <v>4</v>
      </c>
    </row>
    <row r="5" spans="1:6" x14ac:dyDescent="0.25">
      <c r="A5" s="30" t="s">
        <v>1544</v>
      </c>
      <c r="B5" s="30" t="s">
        <v>1548</v>
      </c>
      <c r="C5" s="32">
        <v>4</v>
      </c>
      <c r="D5" s="32">
        <v>4</v>
      </c>
      <c r="E5" s="32">
        <v>3</v>
      </c>
      <c r="F5" s="32">
        <v>4</v>
      </c>
    </row>
    <row r="6" spans="1:6" x14ac:dyDescent="0.25">
      <c r="A6" s="30" t="s">
        <v>1544</v>
      </c>
      <c r="B6" s="30" t="s">
        <v>1549</v>
      </c>
      <c r="C6" s="32">
        <v>3</v>
      </c>
      <c r="D6" s="32">
        <v>3</v>
      </c>
      <c r="E6" s="32">
        <v>3</v>
      </c>
      <c r="F6" s="32">
        <v>3</v>
      </c>
    </row>
    <row r="7" spans="1:6" x14ac:dyDescent="0.25">
      <c r="A7" s="30" t="s">
        <v>1544</v>
      </c>
      <c r="B7" s="30" t="s">
        <v>1550</v>
      </c>
      <c r="C7" s="32">
        <v>4</v>
      </c>
      <c r="D7" s="32">
        <v>4</v>
      </c>
      <c r="E7" s="32">
        <v>3</v>
      </c>
      <c r="F7" s="32">
        <v>4</v>
      </c>
    </row>
    <row r="8" spans="1:6" x14ac:dyDescent="0.25">
      <c r="A8" s="30" t="s">
        <v>1544</v>
      </c>
      <c r="B8" s="30" t="s">
        <v>1551</v>
      </c>
      <c r="C8" s="32">
        <v>4</v>
      </c>
      <c r="D8" s="32">
        <v>3</v>
      </c>
      <c r="E8" s="32">
        <v>3</v>
      </c>
      <c r="F8" s="32">
        <v>4</v>
      </c>
    </row>
    <row r="9" spans="1:6" x14ac:dyDescent="0.25">
      <c r="A9" s="30" t="s">
        <v>1552</v>
      </c>
      <c r="B9" s="30" t="s">
        <v>1553</v>
      </c>
      <c r="C9" s="32">
        <v>5</v>
      </c>
      <c r="D9" s="32">
        <v>5</v>
      </c>
      <c r="E9" s="32">
        <v>4</v>
      </c>
      <c r="F9" s="32">
        <v>5</v>
      </c>
    </row>
    <row r="10" spans="1:6" x14ac:dyDescent="0.25">
      <c r="A10" s="30" t="s">
        <v>1554</v>
      </c>
      <c r="B10" s="30" t="s">
        <v>1555</v>
      </c>
      <c r="C10" s="32">
        <v>4</v>
      </c>
      <c r="D10" s="32">
        <v>4</v>
      </c>
      <c r="E10" s="32">
        <v>4</v>
      </c>
      <c r="F10" s="32">
        <v>4</v>
      </c>
    </row>
    <row r="11" spans="1:6" x14ac:dyDescent="0.25">
      <c r="A11" s="30" t="s">
        <v>1554</v>
      </c>
      <c r="B11" s="30" t="s">
        <v>1556</v>
      </c>
      <c r="C11" s="32">
        <v>5</v>
      </c>
      <c r="D11" s="32">
        <v>5</v>
      </c>
      <c r="E11" s="32">
        <v>4</v>
      </c>
      <c r="F11" s="32">
        <v>4</v>
      </c>
    </row>
    <row r="12" spans="1:6" x14ac:dyDescent="0.25">
      <c r="A12" s="30" t="s">
        <v>1554</v>
      </c>
      <c r="B12" s="30" t="s">
        <v>1557</v>
      </c>
      <c r="C12" s="32">
        <v>5</v>
      </c>
      <c r="D12" s="32">
        <v>5</v>
      </c>
      <c r="E12" s="32">
        <v>5</v>
      </c>
      <c r="F12" s="32">
        <v>5</v>
      </c>
    </row>
    <row r="13" spans="1:6" x14ac:dyDescent="0.25">
      <c r="A13" s="30" t="s">
        <v>1554</v>
      </c>
      <c r="B13" s="30" t="s">
        <v>1558</v>
      </c>
      <c r="C13" s="32">
        <v>5</v>
      </c>
      <c r="D13" s="32">
        <v>5</v>
      </c>
      <c r="E13" s="32">
        <v>4</v>
      </c>
      <c r="F13" s="32">
        <v>5</v>
      </c>
    </row>
    <row r="14" spans="1:6" x14ac:dyDescent="0.25">
      <c r="A14" s="30" t="s">
        <v>1554</v>
      </c>
      <c r="B14" s="30" t="s">
        <v>1559</v>
      </c>
      <c r="C14" s="32">
        <v>4</v>
      </c>
      <c r="D14" s="32">
        <v>4</v>
      </c>
      <c r="E14" s="32">
        <v>4</v>
      </c>
      <c r="F14" s="32">
        <v>4</v>
      </c>
    </row>
    <row r="15" spans="1:6" x14ac:dyDescent="0.25">
      <c r="A15" s="30" t="s">
        <v>1554</v>
      </c>
      <c r="B15" s="30" t="s">
        <v>1560</v>
      </c>
      <c r="C15" s="32">
        <v>3</v>
      </c>
      <c r="D15" s="32">
        <v>3</v>
      </c>
      <c r="E15" s="32">
        <v>3</v>
      </c>
      <c r="F15" s="32">
        <v>3</v>
      </c>
    </row>
    <row r="16" spans="1:6" x14ac:dyDescent="0.25">
      <c r="A16" s="30" t="s">
        <v>1554</v>
      </c>
      <c r="B16" s="30" t="s">
        <v>1561</v>
      </c>
      <c r="C16" s="32">
        <v>5</v>
      </c>
      <c r="D16" s="32">
        <v>5</v>
      </c>
      <c r="E16" s="32">
        <v>4</v>
      </c>
      <c r="F16" s="32">
        <v>4</v>
      </c>
    </row>
    <row r="17" spans="1:6" x14ac:dyDescent="0.25">
      <c r="A17" s="30" t="s">
        <v>1554</v>
      </c>
      <c r="B17" s="30" t="s">
        <v>1562</v>
      </c>
      <c r="C17" s="32">
        <v>4</v>
      </c>
      <c r="D17" s="32">
        <v>4</v>
      </c>
      <c r="E17" s="32">
        <v>4</v>
      </c>
      <c r="F17" s="32">
        <v>4</v>
      </c>
    </row>
    <row r="18" spans="1:6" x14ac:dyDescent="0.25">
      <c r="A18" s="30" t="s">
        <v>1554</v>
      </c>
      <c r="B18" s="30" t="s">
        <v>1563</v>
      </c>
      <c r="C18" s="32">
        <v>5</v>
      </c>
      <c r="D18" s="32">
        <v>5</v>
      </c>
      <c r="E18" s="32">
        <v>4</v>
      </c>
      <c r="F18" s="32">
        <v>4</v>
      </c>
    </row>
    <row r="19" spans="1:6" x14ac:dyDescent="0.25">
      <c r="A19" s="30" t="s">
        <v>1554</v>
      </c>
      <c r="B19" s="30" t="s">
        <v>1564</v>
      </c>
      <c r="C19" s="32">
        <v>5</v>
      </c>
      <c r="D19" s="32">
        <v>5</v>
      </c>
      <c r="E19" s="32">
        <v>4</v>
      </c>
      <c r="F19" s="32">
        <v>4</v>
      </c>
    </row>
    <row r="20" spans="1:6" x14ac:dyDescent="0.25">
      <c r="A20" s="30" t="s">
        <v>1554</v>
      </c>
      <c r="B20" s="30" t="s">
        <v>1565</v>
      </c>
      <c r="C20" s="32">
        <v>5</v>
      </c>
      <c r="D20" s="32">
        <v>5</v>
      </c>
      <c r="E20" s="32">
        <v>4</v>
      </c>
      <c r="F20" s="32">
        <v>5</v>
      </c>
    </row>
    <row r="21" spans="1:6" x14ac:dyDescent="0.25">
      <c r="A21" s="30" t="s">
        <v>1554</v>
      </c>
      <c r="B21" s="30" t="s">
        <v>1566</v>
      </c>
      <c r="C21" s="32">
        <v>5</v>
      </c>
      <c r="D21" s="32">
        <v>5</v>
      </c>
      <c r="E21" s="32">
        <v>4</v>
      </c>
      <c r="F21" s="32">
        <v>5</v>
      </c>
    </row>
    <row r="22" spans="1:6" x14ac:dyDescent="0.25">
      <c r="A22" s="30" t="s">
        <v>1554</v>
      </c>
      <c r="B22" s="30" t="s">
        <v>1567</v>
      </c>
      <c r="C22" s="32">
        <v>4</v>
      </c>
      <c r="D22" s="32">
        <v>4</v>
      </c>
      <c r="E22" s="32">
        <v>4</v>
      </c>
      <c r="F22" s="32">
        <v>4</v>
      </c>
    </row>
    <row r="23" spans="1:6" ht="30" x14ac:dyDescent="0.25">
      <c r="A23" s="30" t="s">
        <v>1554</v>
      </c>
      <c r="B23" s="30" t="s">
        <v>1568</v>
      </c>
      <c r="C23" s="32">
        <v>5</v>
      </c>
      <c r="D23" s="32">
        <v>4</v>
      </c>
      <c r="E23" s="32">
        <v>4</v>
      </c>
      <c r="F23" s="32">
        <v>4</v>
      </c>
    </row>
    <row r="24" spans="1:6" x14ac:dyDescent="0.25">
      <c r="A24" s="30" t="s">
        <v>1554</v>
      </c>
      <c r="B24" s="30" t="s">
        <v>1569</v>
      </c>
      <c r="C24" s="32">
        <v>4</v>
      </c>
      <c r="D24" s="32">
        <v>4</v>
      </c>
      <c r="E24" s="32">
        <v>3</v>
      </c>
      <c r="F24" s="32">
        <v>4</v>
      </c>
    </row>
    <row r="25" spans="1:6" x14ac:dyDescent="0.25">
      <c r="A25" s="30" t="s">
        <v>1554</v>
      </c>
      <c r="B25" s="30" t="s">
        <v>1570</v>
      </c>
      <c r="C25" s="32">
        <v>5</v>
      </c>
      <c r="D25" s="32">
        <v>5</v>
      </c>
      <c r="E25" s="32">
        <v>4</v>
      </c>
      <c r="F25" s="32">
        <v>5</v>
      </c>
    </row>
    <row r="26" spans="1:6" x14ac:dyDescent="0.25">
      <c r="A26" s="30" t="s">
        <v>1571</v>
      </c>
      <c r="B26" s="30" t="s">
        <v>1572</v>
      </c>
      <c r="C26" s="32">
        <v>3</v>
      </c>
      <c r="D26" s="32">
        <v>4</v>
      </c>
      <c r="E26" s="32">
        <v>4</v>
      </c>
      <c r="F26" s="32">
        <v>4</v>
      </c>
    </row>
    <row r="27" spans="1:6" x14ac:dyDescent="0.25">
      <c r="A27" s="30" t="s">
        <v>1573</v>
      </c>
      <c r="B27" s="30" t="s">
        <v>1574</v>
      </c>
      <c r="C27" s="32">
        <v>4</v>
      </c>
      <c r="D27" s="32">
        <v>4</v>
      </c>
      <c r="E27" s="32">
        <v>3</v>
      </c>
      <c r="F27" s="32">
        <v>4</v>
      </c>
    </row>
    <row r="28" spans="1:6" x14ac:dyDescent="0.25">
      <c r="A28" s="30" t="s">
        <v>1575</v>
      </c>
      <c r="B28" s="30" t="s">
        <v>1576</v>
      </c>
      <c r="C28" s="32">
        <v>4</v>
      </c>
      <c r="D28" s="32">
        <v>5</v>
      </c>
      <c r="E28" s="32">
        <v>4</v>
      </c>
      <c r="F28" s="32">
        <v>5</v>
      </c>
    </row>
    <row r="29" spans="1:6" x14ac:dyDescent="0.25">
      <c r="A29" s="30" t="s">
        <v>1575</v>
      </c>
      <c r="B29" s="30" t="s">
        <v>1577</v>
      </c>
      <c r="C29" s="32">
        <v>4</v>
      </c>
      <c r="D29" s="32">
        <v>4</v>
      </c>
      <c r="E29" s="32">
        <v>4</v>
      </c>
      <c r="F29" s="32">
        <v>4</v>
      </c>
    </row>
    <row r="30" spans="1:6" x14ac:dyDescent="0.25">
      <c r="A30" s="30" t="s">
        <v>1575</v>
      </c>
      <c r="B30" s="30" t="s">
        <v>1578</v>
      </c>
      <c r="C30" s="32">
        <v>4</v>
      </c>
      <c r="D30" s="32">
        <v>5</v>
      </c>
      <c r="E30" s="32">
        <v>4</v>
      </c>
      <c r="F30" s="32">
        <v>5</v>
      </c>
    </row>
    <row r="31" spans="1:6" x14ac:dyDescent="0.25">
      <c r="A31" s="30" t="s">
        <v>1575</v>
      </c>
      <c r="B31" s="30" t="s">
        <v>1579</v>
      </c>
      <c r="C31" s="32">
        <v>4</v>
      </c>
      <c r="D31" s="32">
        <v>5</v>
      </c>
      <c r="E31" s="32">
        <v>4</v>
      </c>
      <c r="F31" s="32">
        <v>5</v>
      </c>
    </row>
    <row r="32" spans="1:6" x14ac:dyDescent="0.25">
      <c r="A32" s="30" t="s">
        <v>1580</v>
      </c>
      <c r="B32" s="30" t="s">
        <v>1581</v>
      </c>
      <c r="C32" s="32">
        <v>4</v>
      </c>
      <c r="D32" s="32">
        <v>4</v>
      </c>
      <c r="E32" s="32">
        <v>3</v>
      </c>
      <c r="F32" s="32">
        <v>4</v>
      </c>
    </row>
    <row r="33" spans="1:6" x14ac:dyDescent="0.25">
      <c r="A33" s="30" t="s">
        <v>1582</v>
      </c>
      <c r="B33" s="30" t="s">
        <v>1583</v>
      </c>
      <c r="C33" s="32">
        <v>3</v>
      </c>
      <c r="D33" s="32">
        <v>3</v>
      </c>
      <c r="E33" s="32">
        <v>3</v>
      </c>
      <c r="F33" s="32">
        <v>3</v>
      </c>
    </row>
    <row r="34" spans="1:6" x14ac:dyDescent="0.25">
      <c r="A34" s="30" t="s">
        <v>1584</v>
      </c>
      <c r="B34" s="30" t="s">
        <v>1585</v>
      </c>
      <c r="C34" s="32">
        <v>3</v>
      </c>
      <c r="D34" s="32">
        <v>4</v>
      </c>
      <c r="E34" s="32">
        <v>3</v>
      </c>
      <c r="F34" s="32">
        <v>4</v>
      </c>
    </row>
    <row r="35" spans="1:6" x14ac:dyDescent="0.25">
      <c r="A35" s="30" t="s">
        <v>1586</v>
      </c>
      <c r="B35" s="30" t="s">
        <v>1587</v>
      </c>
      <c r="C35" s="32">
        <v>4</v>
      </c>
      <c r="D35" s="32">
        <v>5</v>
      </c>
      <c r="E35" s="32">
        <v>4</v>
      </c>
      <c r="F35" s="32">
        <v>5</v>
      </c>
    </row>
    <row r="36" spans="1:6" x14ac:dyDescent="0.25">
      <c r="A36" s="30" t="s">
        <v>1588</v>
      </c>
      <c r="B36" s="30" t="s">
        <v>1589</v>
      </c>
      <c r="C36" s="32">
        <v>3</v>
      </c>
      <c r="D36" s="32">
        <v>3</v>
      </c>
      <c r="E36" s="32">
        <v>3</v>
      </c>
      <c r="F36" s="32">
        <v>3</v>
      </c>
    </row>
    <row r="37" spans="1:6" x14ac:dyDescent="0.25">
      <c r="A37" s="30" t="s">
        <v>1590</v>
      </c>
      <c r="B37" s="30" t="s">
        <v>1591</v>
      </c>
      <c r="C37" s="32">
        <v>3</v>
      </c>
      <c r="D37" s="32">
        <v>3</v>
      </c>
      <c r="E37" s="32">
        <v>3</v>
      </c>
      <c r="F37" s="32">
        <v>4</v>
      </c>
    </row>
  </sheetData>
  <conditionalFormatting sqref="C2:C37">
    <cfRule type="colorScale" priority="1">
      <colorScale>
        <cfvo type="num" val="1"/>
        <cfvo type="num" val="3"/>
        <cfvo type="num" val="5"/>
        <color theme="6" tint="0.79998168889431442"/>
        <color rgb="FFFEF9C3"/>
        <color theme="5" tint="0.79998168889431442"/>
      </colorScale>
    </cfRule>
  </conditionalFormatting>
  <conditionalFormatting sqref="D2:D37">
    <cfRule type="colorScale" priority="2">
      <colorScale>
        <cfvo type="num" val="1"/>
        <cfvo type="num" val="3"/>
        <cfvo type="num" val="5"/>
        <color theme="6" tint="0.79998168889431442"/>
        <color rgb="FFFEF9C3"/>
        <color theme="5" tint="0.79998168889431442"/>
      </colorScale>
    </cfRule>
  </conditionalFormatting>
  <conditionalFormatting sqref="E2:E37">
    <cfRule type="colorScale" priority="3">
      <colorScale>
        <cfvo type="num" val="1"/>
        <cfvo type="num" val="3"/>
        <cfvo type="num" val="5"/>
        <color theme="6" tint="0.79998168889431442"/>
        <color rgb="FFFEF9C3"/>
        <color theme="5" tint="0.79998168889431442"/>
      </colorScale>
    </cfRule>
  </conditionalFormatting>
  <conditionalFormatting sqref="F2:F37">
    <cfRule type="colorScale" priority="4">
      <colorScale>
        <cfvo type="num" val="1"/>
        <cfvo type="num" val="3"/>
        <cfvo type="num" val="5"/>
        <color theme="6" tint="0.79998168889431442"/>
        <color rgb="FFFEF9C3"/>
        <color theme="5" tint="0.79998168889431442"/>
      </colorScale>
    </cfRule>
  </conditionalFormatting>
  <pageMargins left="0.75" right="0.75" top="1" bottom="1" header="0.5" footer="0.5"/>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F4779-16BB-4F53-AA1F-78FD41B45385}">
  <sheetPr>
    <tabColor theme="6" tint="0.39997558519241921"/>
  </sheetPr>
  <dimension ref="A1:B26"/>
  <sheetViews>
    <sheetView workbookViewId="0">
      <selection activeCell="I9" sqref="I9"/>
    </sheetView>
  </sheetViews>
  <sheetFormatPr defaultRowHeight="15" x14ac:dyDescent="0.25"/>
  <cols>
    <col min="1" max="1" width="9.140625" style="3"/>
    <col min="2" max="2" width="78.7109375" style="3" customWidth="1"/>
    <col min="3" max="16384" width="9.140625" style="3"/>
  </cols>
  <sheetData>
    <row r="1" spans="1:2" ht="20.25" x14ac:dyDescent="0.3">
      <c r="A1" s="26" t="s">
        <v>140</v>
      </c>
      <c r="B1" s="26"/>
    </row>
    <row r="2" spans="1:2" x14ac:dyDescent="0.25">
      <c r="A2" s="27">
        <v>1</v>
      </c>
      <c r="B2" s="3" t="s">
        <v>115</v>
      </c>
    </row>
    <row r="3" spans="1:2" x14ac:dyDescent="0.25">
      <c r="A3" s="27">
        <v>2</v>
      </c>
      <c r="B3" s="3" t="s">
        <v>116</v>
      </c>
    </row>
    <row r="4" spans="1:2" x14ac:dyDescent="0.25">
      <c r="A4" s="27">
        <v>3</v>
      </c>
      <c r="B4" s="3" t="s">
        <v>117</v>
      </c>
    </row>
    <row r="5" spans="1:2" x14ac:dyDescent="0.25">
      <c r="A5" s="27">
        <v>4</v>
      </c>
      <c r="B5" s="3" t="s">
        <v>118</v>
      </c>
    </row>
    <row r="6" spans="1:2" x14ac:dyDescent="0.25">
      <c r="A6" s="27">
        <v>5</v>
      </c>
      <c r="B6" s="3" t="s">
        <v>119</v>
      </c>
    </row>
    <row r="7" spans="1:2" x14ac:dyDescent="0.25">
      <c r="A7" s="27">
        <v>6</v>
      </c>
      <c r="B7" s="3" t="s">
        <v>120</v>
      </c>
    </row>
    <row r="8" spans="1:2" x14ac:dyDescent="0.25">
      <c r="A8" s="27">
        <v>7</v>
      </c>
      <c r="B8" s="3" t="s">
        <v>121</v>
      </c>
    </row>
    <row r="9" spans="1:2" x14ac:dyDescent="0.25">
      <c r="A9" s="27">
        <v>8</v>
      </c>
      <c r="B9" s="3" t="s">
        <v>122</v>
      </c>
    </row>
    <row r="10" spans="1:2" x14ac:dyDescent="0.25">
      <c r="A10" s="27">
        <v>9</v>
      </c>
      <c r="B10" s="3" t="s">
        <v>123</v>
      </c>
    </row>
    <row r="11" spans="1:2" x14ac:dyDescent="0.25">
      <c r="A11" s="27">
        <v>10</v>
      </c>
      <c r="B11" s="3" t="s">
        <v>124</v>
      </c>
    </row>
    <row r="12" spans="1:2" x14ac:dyDescent="0.25">
      <c r="A12" s="27">
        <v>11</v>
      </c>
      <c r="B12" s="3" t="s">
        <v>125</v>
      </c>
    </row>
    <row r="13" spans="1:2" x14ac:dyDescent="0.25">
      <c r="A13" s="27">
        <v>12</v>
      </c>
      <c r="B13" s="3" t="s">
        <v>126</v>
      </c>
    </row>
    <row r="14" spans="1:2" x14ac:dyDescent="0.25">
      <c r="A14" s="27">
        <v>13</v>
      </c>
      <c r="B14" s="3" t="s">
        <v>127</v>
      </c>
    </row>
    <row r="15" spans="1:2" x14ac:dyDescent="0.25">
      <c r="A15" s="27">
        <v>14</v>
      </c>
      <c r="B15" s="3" t="s">
        <v>128</v>
      </c>
    </row>
    <row r="16" spans="1:2" x14ac:dyDescent="0.25">
      <c r="A16" s="27">
        <v>15</v>
      </c>
      <c r="B16" s="3" t="s">
        <v>129</v>
      </c>
    </row>
    <row r="17" spans="1:2" x14ac:dyDescent="0.25">
      <c r="A17" s="27">
        <v>16</v>
      </c>
      <c r="B17" s="3" t="s">
        <v>130</v>
      </c>
    </row>
    <row r="18" spans="1:2" x14ac:dyDescent="0.25">
      <c r="A18" s="27">
        <v>17</v>
      </c>
      <c r="B18" s="3" t="s">
        <v>131</v>
      </c>
    </row>
    <row r="19" spans="1:2" x14ac:dyDescent="0.25">
      <c r="A19" s="27">
        <v>18</v>
      </c>
      <c r="B19" s="3" t="s">
        <v>132</v>
      </c>
    </row>
    <row r="20" spans="1:2" x14ac:dyDescent="0.25">
      <c r="A20" s="27">
        <v>19</v>
      </c>
      <c r="B20" s="3" t="s">
        <v>133</v>
      </c>
    </row>
    <row r="21" spans="1:2" x14ac:dyDescent="0.25">
      <c r="A21" s="27">
        <v>20</v>
      </c>
      <c r="B21" s="3" t="s">
        <v>134</v>
      </c>
    </row>
    <row r="22" spans="1:2" x14ac:dyDescent="0.25">
      <c r="A22" s="27">
        <v>21</v>
      </c>
      <c r="B22" s="3" t="s">
        <v>135</v>
      </c>
    </row>
    <row r="23" spans="1:2" x14ac:dyDescent="0.25">
      <c r="A23" s="27">
        <v>22</v>
      </c>
      <c r="B23" s="3" t="s">
        <v>136</v>
      </c>
    </row>
    <row r="24" spans="1:2" x14ac:dyDescent="0.25">
      <c r="A24" s="27">
        <v>23</v>
      </c>
      <c r="B24" s="3" t="s">
        <v>137</v>
      </c>
    </row>
    <row r="25" spans="1:2" x14ac:dyDescent="0.25">
      <c r="A25" s="27">
        <v>24</v>
      </c>
      <c r="B25" s="3" t="s">
        <v>138</v>
      </c>
    </row>
    <row r="26" spans="1:2" x14ac:dyDescent="0.25">
      <c r="A26" s="27">
        <v>25</v>
      </c>
      <c r="B26" s="3" t="s">
        <v>139</v>
      </c>
    </row>
  </sheetData>
  <mergeCells count="1">
    <mergeCell ref="A1:B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2E5B5-9C38-414B-8638-D88812CD60B7}">
  <sheetPr>
    <tabColor theme="5" tint="0.39997558519241921"/>
  </sheetPr>
  <dimension ref="A1:B5"/>
  <sheetViews>
    <sheetView workbookViewId="0">
      <pane ySplit="1" topLeftCell="A2" activePane="bottomLeft" state="frozen"/>
      <selection activeCell="B7" sqref="B7"/>
      <selection pane="bottomLeft" activeCell="B4" sqref="B4"/>
    </sheetView>
  </sheetViews>
  <sheetFormatPr defaultRowHeight="15" x14ac:dyDescent="0.25"/>
  <cols>
    <col min="1" max="1" width="20" customWidth="1"/>
    <col min="2" max="2" width="110" customWidth="1"/>
  </cols>
  <sheetData>
    <row r="1" spans="1:2" x14ac:dyDescent="0.25">
      <c r="A1" s="31" t="s">
        <v>1541</v>
      </c>
      <c r="B1" s="31" t="s">
        <v>315</v>
      </c>
    </row>
    <row r="2" spans="1:2" x14ac:dyDescent="0.25">
      <c r="A2" s="30" t="s">
        <v>1540</v>
      </c>
      <c r="B2" s="30" t="s">
        <v>1539</v>
      </c>
    </row>
    <row r="3" spans="1:2" x14ac:dyDescent="0.25">
      <c r="A3" s="30" t="s">
        <v>1538</v>
      </c>
      <c r="B3" s="30" t="s">
        <v>1537</v>
      </c>
    </row>
    <row r="4" spans="1:2" ht="30" x14ac:dyDescent="0.25">
      <c r="A4" s="30" t="s">
        <v>1536</v>
      </c>
      <c r="B4" s="30" t="s">
        <v>1535</v>
      </c>
    </row>
    <row r="5" spans="1:2" x14ac:dyDescent="0.25">
      <c r="A5" s="30" t="s">
        <v>1534</v>
      </c>
      <c r="B5" s="30" t="s">
        <v>1533</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B6FA4-3FC1-4D7D-A5A6-22A92FF8C705}">
  <sheetPr>
    <tabColor theme="6" tint="0.39997558519241921"/>
  </sheetPr>
  <dimension ref="A1:D32"/>
  <sheetViews>
    <sheetView workbookViewId="0">
      <selection activeCell="I9" sqref="I9"/>
    </sheetView>
  </sheetViews>
  <sheetFormatPr defaultRowHeight="15" x14ac:dyDescent="0.25"/>
  <cols>
    <col min="1" max="2" width="9.140625" style="3"/>
    <col min="3" max="3" width="92.85546875" style="3" customWidth="1"/>
    <col min="4" max="16384" width="9.140625" style="3"/>
  </cols>
  <sheetData>
    <row r="1" spans="1:4" ht="26.25" x14ac:dyDescent="0.4">
      <c r="A1" s="7" t="s">
        <v>195</v>
      </c>
      <c r="B1" s="7"/>
      <c r="C1" s="7"/>
      <c r="D1" s="7"/>
    </row>
    <row r="2" spans="1:4" x14ac:dyDescent="0.25">
      <c r="A2" s="8" t="s">
        <v>169</v>
      </c>
    </row>
    <row r="3" spans="1:4" x14ac:dyDescent="0.25">
      <c r="B3" s="3" t="s">
        <v>170</v>
      </c>
    </row>
    <row r="4" spans="1:4" x14ac:dyDescent="0.25">
      <c r="C4" s="3" t="s">
        <v>171</v>
      </c>
    </row>
    <row r="5" spans="1:4" x14ac:dyDescent="0.25">
      <c r="B5" s="3" t="s">
        <v>172</v>
      </c>
    </row>
    <row r="6" spans="1:4" x14ac:dyDescent="0.25">
      <c r="C6" s="3" t="s">
        <v>173</v>
      </c>
    </row>
    <row r="7" spans="1:4" x14ac:dyDescent="0.25">
      <c r="B7" s="3" t="s">
        <v>174</v>
      </c>
    </row>
    <row r="8" spans="1:4" x14ac:dyDescent="0.25">
      <c r="C8" s="3" t="s">
        <v>175</v>
      </c>
    </row>
    <row r="9" spans="1:4" x14ac:dyDescent="0.25">
      <c r="B9" s="3" t="s">
        <v>176</v>
      </c>
    </row>
    <row r="10" spans="1:4" x14ac:dyDescent="0.25">
      <c r="C10" s="3" t="s">
        <v>177</v>
      </c>
    </row>
    <row r="11" spans="1:4" x14ac:dyDescent="0.25">
      <c r="B11" s="3" t="s">
        <v>178</v>
      </c>
    </row>
    <row r="12" spans="1:4" x14ac:dyDescent="0.25">
      <c r="C12" s="3" t="s">
        <v>179</v>
      </c>
    </row>
    <row r="14" spans="1:4" x14ac:dyDescent="0.25">
      <c r="B14" s="8" t="s">
        <v>180</v>
      </c>
    </row>
    <row r="16" spans="1:4" x14ac:dyDescent="0.25">
      <c r="A16" s="8" t="s">
        <v>192</v>
      </c>
    </row>
    <row r="17" spans="1:3" x14ac:dyDescent="0.25">
      <c r="B17" s="3" t="s">
        <v>181</v>
      </c>
    </row>
    <row r="18" spans="1:3" x14ac:dyDescent="0.25">
      <c r="C18" s="3" t="s">
        <v>194</v>
      </c>
    </row>
    <row r="19" spans="1:3" x14ac:dyDescent="0.25">
      <c r="B19" s="3" t="s">
        <v>182</v>
      </c>
    </row>
    <row r="20" spans="1:3" x14ac:dyDescent="0.25">
      <c r="C20" s="3" t="s">
        <v>183</v>
      </c>
    </row>
    <row r="21" spans="1:3" x14ac:dyDescent="0.25">
      <c r="B21" s="3" t="s">
        <v>184</v>
      </c>
    </row>
    <row r="22" spans="1:3" x14ac:dyDescent="0.25">
      <c r="C22" s="3" t="s">
        <v>185</v>
      </c>
    </row>
    <row r="24" spans="1:3" x14ac:dyDescent="0.25">
      <c r="B24" s="8" t="s">
        <v>186</v>
      </c>
    </row>
    <row r="26" spans="1:3" x14ac:dyDescent="0.25">
      <c r="A26" s="8" t="s">
        <v>193</v>
      </c>
    </row>
    <row r="27" spans="1:3" x14ac:dyDescent="0.25">
      <c r="B27" s="3" t="s">
        <v>187</v>
      </c>
    </row>
    <row r="28" spans="1:3" x14ac:dyDescent="0.25">
      <c r="C28" s="3" t="s">
        <v>188</v>
      </c>
    </row>
    <row r="29" spans="1:3" x14ac:dyDescent="0.25">
      <c r="B29" s="3" t="s">
        <v>189</v>
      </c>
    </row>
    <row r="30" spans="1:3" x14ac:dyDescent="0.25">
      <c r="C30" s="3" t="s">
        <v>190</v>
      </c>
    </row>
    <row r="32" spans="1:3" x14ac:dyDescent="0.25">
      <c r="B32" s="8" t="s">
        <v>191</v>
      </c>
    </row>
  </sheetData>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F1735-BAFA-49FB-ACF5-058AE9854598}">
  <sheetPr>
    <tabColor theme="6" tint="0.39997558519241921"/>
  </sheetPr>
  <dimension ref="A1:F34"/>
  <sheetViews>
    <sheetView workbookViewId="0">
      <selection activeCell="F27" sqref="F27"/>
    </sheetView>
  </sheetViews>
  <sheetFormatPr defaultRowHeight="15" x14ac:dyDescent="0.25"/>
  <cols>
    <col min="1" max="4" width="9.140625" style="3"/>
    <col min="5" max="5" width="12.85546875" style="3" customWidth="1"/>
    <col min="6" max="6" width="93.140625" style="3" customWidth="1"/>
    <col min="7" max="16384" width="9.140625" style="3"/>
  </cols>
  <sheetData>
    <row r="1" spans="1:6" ht="26.25" x14ac:dyDescent="0.4">
      <c r="A1" s="7" t="s">
        <v>141</v>
      </c>
      <c r="B1" s="7"/>
      <c r="C1" s="7"/>
      <c r="D1" s="7"/>
      <c r="E1" s="7"/>
      <c r="F1" s="7"/>
    </row>
    <row r="2" spans="1:6" x14ac:dyDescent="0.25">
      <c r="B2" s="8" t="s">
        <v>143</v>
      </c>
    </row>
    <row r="3" spans="1:6" x14ac:dyDescent="0.25">
      <c r="C3" s="8" t="s">
        <v>142</v>
      </c>
    </row>
    <row r="4" spans="1:6" x14ac:dyDescent="0.25">
      <c r="D4" s="3" t="s">
        <v>1528</v>
      </c>
    </row>
    <row r="5" spans="1:6" x14ac:dyDescent="0.25">
      <c r="D5" s="3" t="s">
        <v>1529</v>
      </c>
    </row>
    <row r="6" spans="1:6" x14ac:dyDescent="0.25">
      <c r="D6" s="3" t="s">
        <v>1530</v>
      </c>
    </row>
    <row r="7" spans="1:6" x14ac:dyDescent="0.25">
      <c r="D7" s="3" t="s">
        <v>1531</v>
      </c>
    </row>
    <row r="8" spans="1:6" x14ac:dyDescent="0.25">
      <c r="D8" s="3" t="s">
        <v>1532</v>
      </c>
    </row>
    <row r="10" spans="1:6" x14ac:dyDescent="0.25">
      <c r="B10" s="8" t="s">
        <v>151</v>
      </c>
    </row>
    <row r="11" spans="1:6" x14ac:dyDescent="0.25">
      <c r="C11" s="8" t="s">
        <v>152</v>
      </c>
    </row>
    <row r="12" spans="1:6" x14ac:dyDescent="0.25">
      <c r="D12" s="8" t="s">
        <v>144</v>
      </c>
    </row>
    <row r="13" spans="1:6" x14ac:dyDescent="0.25">
      <c r="E13" s="3" t="s">
        <v>153</v>
      </c>
    </row>
    <row r="14" spans="1:6" x14ac:dyDescent="0.25">
      <c r="E14" s="3" t="s">
        <v>154</v>
      </c>
    </row>
    <row r="15" spans="1:6" x14ac:dyDescent="0.25">
      <c r="E15" s="3" t="s">
        <v>155</v>
      </c>
    </row>
    <row r="16" spans="1:6" x14ac:dyDescent="0.25">
      <c r="E16" s="3" t="s">
        <v>156</v>
      </c>
    </row>
    <row r="17" spans="3:6" x14ac:dyDescent="0.25">
      <c r="E17" s="3" t="s">
        <v>157</v>
      </c>
    </row>
    <row r="18" spans="3:6" x14ac:dyDescent="0.25">
      <c r="C18" s="8" t="s">
        <v>158</v>
      </c>
    </row>
    <row r="19" spans="3:6" x14ac:dyDescent="0.25">
      <c r="D19" s="8" t="s">
        <v>145</v>
      </c>
    </row>
    <row r="20" spans="3:6" x14ac:dyDescent="0.25">
      <c r="E20" s="3" t="s">
        <v>146</v>
      </c>
    </row>
    <row r="21" spans="3:6" x14ac:dyDescent="0.25">
      <c r="E21" s="3" t="s">
        <v>147</v>
      </c>
    </row>
    <row r="22" spans="3:6" x14ac:dyDescent="0.25">
      <c r="E22" s="3" t="s">
        <v>148</v>
      </c>
    </row>
    <row r="23" spans="3:6" x14ac:dyDescent="0.25">
      <c r="E23" s="3" t="s">
        <v>149</v>
      </c>
    </row>
    <row r="24" spans="3:6" x14ac:dyDescent="0.25">
      <c r="C24" s="8" t="s">
        <v>159</v>
      </c>
    </row>
    <row r="25" spans="3:6" x14ac:dyDescent="0.25">
      <c r="D25" s="8" t="s">
        <v>150</v>
      </c>
    </row>
    <row r="26" spans="3:6" x14ac:dyDescent="0.25">
      <c r="E26" s="3" t="s">
        <v>167</v>
      </c>
    </row>
    <row r="27" spans="3:6" x14ac:dyDescent="0.25">
      <c r="F27" s="3" t="s">
        <v>160</v>
      </c>
    </row>
    <row r="28" spans="3:6" x14ac:dyDescent="0.25">
      <c r="F28" s="3" t="s">
        <v>161</v>
      </c>
    </row>
    <row r="29" spans="3:6" x14ac:dyDescent="0.25">
      <c r="F29" s="3" t="s">
        <v>162</v>
      </c>
    </row>
    <row r="30" spans="3:6" x14ac:dyDescent="0.25">
      <c r="F30" s="3" t="s">
        <v>163</v>
      </c>
    </row>
    <row r="31" spans="3:6" x14ac:dyDescent="0.25">
      <c r="F31" s="3" t="s">
        <v>164</v>
      </c>
    </row>
    <row r="32" spans="3:6" x14ac:dyDescent="0.25">
      <c r="F32" s="3" t="s">
        <v>165</v>
      </c>
    </row>
    <row r="33" spans="6:6" x14ac:dyDescent="0.25">
      <c r="F33" s="3" t="s">
        <v>168</v>
      </c>
    </row>
    <row r="34" spans="6:6" x14ac:dyDescent="0.25">
      <c r="F34" s="3" t="s">
        <v>166</v>
      </c>
    </row>
  </sheetData>
  <mergeCells count="1">
    <mergeCell ref="A1:F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96007-3FC3-4A7B-B41C-7C3D89C7B3B7}">
  <sheetPr>
    <tabColor rgb="FFFF0000"/>
  </sheetPr>
  <dimension ref="A1:F134"/>
  <sheetViews>
    <sheetView topLeftCell="A90" workbookViewId="0">
      <selection activeCell="B13" sqref="B13"/>
    </sheetView>
  </sheetViews>
  <sheetFormatPr defaultRowHeight="15" x14ac:dyDescent="0.25"/>
  <cols>
    <col min="1" max="5" width="9.140625" style="3"/>
    <col min="6" max="6" width="69.28515625" style="3" customWidth="1"/>
    <col min="7" max="16384" width="9.140625" style="3"/>
  </cols>
  <sheetData>
    <row r="1" spans="1:6" ht="27.75" x14ac:dyDescent="0.4">
      <c r="A1" s="9" t="s">
        <v>935</v>
      </c>
      <c r="B1" s="9"/>
      <c r="C1" s="9"/>
      <c r="D1" s="9"/>
      <c r="E1" s="9"/>
      <c r="F1" s="9"/>
    </row>
    <row r="2" spans="1:6" x14ac:dyDescent="0.25">
      <c r="A2" s="8" t="s">
        <v>812</v>
      </c>
    </row>
    <row r="3" spans="1:6" x14ac:dyDescent="0.25">
      <c r="B3" s="3" t="s">
        <v>813</v>
      </c>
    </row>
    <row r="4" spans="1:6" x14ac:dyDescent="0.25">
      <c r="C4" s="3" t="s">
        <v>814</v>
      </c>
    </row>
    <row r="5" spans="1:6" x14ac:dyDescent="0.25">
      <c r="D5" s="3" t="s">
        <v>815</v>
      </c>
    </row>
    <row r="6" spans="1:6" x14ac:dyDescent="0.25">
      <c r="E6" s="3" t="s">
        <v>816</v>
      </c>
    </row>
    <row r="7" spans="1:6" x14ac:dyDescent="0.25">
      <c r="E7" s="3" t="s">
        <v>817</v>
      </c>
    </row>
    <row r="8" spans="1:6" x14ac:dyDescent="0.25">
      <c r="E8" s="3" t="s">
        <v>818</v>
      </c>
    </row>
    <row r="9" spans="1:6" x14ac:dyDescent="0.25">
      <c r="D9" s="3" t="s">
        <v>819</v>
      </c>
    </row>
    <row r="10" spans="1:6" x14ac:dyDescent="0.25">
      <c r="D10" s="3" t="s">
        <v>820</v>
      </c>
    </row>
    <row r="11" spans="1:6" x14ac:dyDescent="0.25">
      <c r="C11" s="3" t="s">
        <v>821</v>
      </c>
    </row>
    <row r="13" spans="1:6" x14ac:dyDescent="0.25">
      <c r="A13" s="8" t="s">
        <v>822</v>
      </c>
    </row>
    <row r="14" spans="1:6" x14ac:dyDescent="0.25">
      <c r="B14" s="3" t="s">
        <v>823</v>
      </c>
    </row>
    <row r="16" spans="1:6" x14ac:dyDescent="0.25">
      <c r="B16" s="3" t="s">
        <v>824</v>
      </c>
    </row>
    <row r="17" spans="2:4" x14ac:dyDescent="0.25">
      <c r="C17" s="3" t="s">
        <v>825</v>
      </c>
    </row>
    <row r="18" spans="2:4" x14ac:dyDescent="0.25">
      <c r="D18" s="3" t="s">
        <v>826</v>
      </c>
    </row>
    <row r="19" spans="2:4" x14ac:dyDescent="0.25">
      <c r="D19" s="3" t="s">
        <v>827</v>
      </c>
    </row>
    <row r="20" spans="2:4" x14ac:dyDescent="0.25">
      <c r="D20" s="3" t="s">
        <v>828</v>
      </c>
    </row>
    <row r="21" spans="2:4" x14ac:dyDescent="0.25">
      <c r="B21" s="3" t="s">
        <v>829</v>
      </c>
    </row>
    <row r="22" spans="2:4" x14ac:dyDescent="0.25">
      <c r="C22" s="3" t="s">
        <v>830</v>
      </c>
    </row>
    <row r="23" spans="2:4" x14ac:dyDescent="0.25">
      <c r="D23" s="3" t="s">
        <v>831</v>
      </c>
    </row>
    <row r="24" spans="2:4" x14ac:dyDescent="0.25">
      <c r="D24" s="3" t="s">
        <v>832</v>
      </c>
    </row>
    <row r="25" spans="2:4" x14ac:dyDescent="0.25">
      <c r="D25" s="3" t="s">
        <v>833</v>
      </c>
    </row>
    <row r="26" spans="2:4" x14ac:dyDescent="0.25">
      <c r="B26" s="3" t="s">
        <v>834</v>
      </c>
    </row>
    <row r="27" spans="2:4" x14ac:dyDescent="0.25">
      <c r="C27" s="3" t="s">
        <v>835</v>
      </c>
    </row>
    <row r="28" spans="2:4" x14ac:dyDescent="0.25">
      <c r="D28" s="3" t="s">
        <v>836</v>
      </c>
    </row>
    <row r="29" spans="2:4" x14ac:dyDescent="0.25">
      <c r="D29" s="3" t="s">
        <v>837</v>
      </c>
    </row>
    <row r="30" spans="2:4" x14ac:dyDescent="0.25">
      <c r="D30" s="3" t="s">
        <v>838</v>
      </c>
    </row>
    <row r="31" spans="2:4" x14ac:dyDescent="0.25">
      <c r="B31" s="3" t="s">
        <v>839</v>
      </c>
    </row>
    <row r="32" spans="2:4" x14ac:dyDescent="0.25">
      <c r="C32" s="3" t="s">
        <v>840</v>
      </c>
    </row>
    <row r="33" spans="1:5" x14ac:dyDescent="0.25">
      <c r="D33" s="3" t="s">
        <v>841</v>
      </c>
    </row>
    <row r="34" spans="1:5" x14ac:dyDescent="0.25">
      <c r="D34" s="3" t="s">
        <v>842</v>
      </c>
    </row>
    <row r="35" spans="1:5" x14ac:dyDescent="0.25">
      <c r="D35" s="3" t="s">
        <v>843</v>
      </c>
    </row>
    <row r="36" spans="1:5" x14ac:dyDescent="0.25">
      <c r="D36" s="3" t="s">
        <v>844</v>
      </c>
    </row>
    <row r="37" spans="1:5" x14ac:dyDescent="0.25">
      <c r="B37" s="3" t="s">
        <v>845</v>
      </c>
    </row>
    <row r="39" spans="1:5" x14ac:dyDescent="0.25">
      <c r="A39" s="8" t="s">
        <v>846</v>
      </c>
    </row>
    <row r="40" spans="1:5" x14ac:dyDescent="0.25">
      <c r="B40" s="3" t="s">
        <v>847</v>
      </c>
    </row>
    <row r="41" spans="1:5" x14ac:dyDescent="0.25">
      <c r="C41" s="3" t="s">
        <v>848</v>
      </c>
    </row>
    <row r="42" spans="1:5" x14ac:dyDescent="0.25">
      <c r="D42" s="3" t="s">
        <v>849</v>
      </c>
    </row>
    <row r="43" spans="1:5" x14ac:dyDescent="0.25">
      <c r="E43" s="3" t="s">
        <v>850</v>
      </c>
    </row>
    <row r="44" spans="1:5" x14ac:dyDescent="0.25">
      <c r="E44" s="3" t="s">
        <v>851</v>
      </c>
    </row>
    <row r="45" spans="1:5" x14ac:dyDescent="0.25">
      <c r="E45" s="3" t="s">
        <v>852</v>
      </c>
    </row>
    <row r="46" spans="1:5" x14ac:dyDescent="0.25">
      <c r="D46" s="3" t="s">
        <v>853</v>
      </c>
    </row>
    <row r="47" spans="1:5" x14ac:dyDescent="0.25">
      <c r="D47" s="3" t="s">
        <v>854</v>
      </c>
    </row>
    <row r="48" spans="1:5" x14ac:dyDescent="0.25">
      <c r="C48" s="3" t="s">
        <v>855</v>
      </c>
    </row>
    <row r="49" spans="1:3" x14ac:dyDescent="0.25">
      <c r="A49" s="8" t="s">
        <v>856</v>
      </c>
    </row>
    <row r="50" spans="1:3" x14ac:dyDescent="0.25">
      <c r="B50" s="3" t="s">
        <v>857</v>
      </c>
    </row>
    <row r="51" spans="1:3" x14ac:dyDescent="0.25">
      <c r="C51" s="3" t="s">
        <v>858</v>
      </c>
    </row>
    <row r="52" spans="1:3" x14ac:dyDescent="0.25">
      <c r="C52" s="3" t="s">
        <v>859</v>
      </c>
    </row>
    <row r="53" spans="1:3" x14ac:dyDescent="0.25">
      <c r="C53" s="3" t="s">
        <v>860</v>
      </c>
    </row>
    <row r="54" spans="1:3" x14ac:dyDescent="0.25">
      <c r="B54" s="3" t="s">
        <v>861</v>
      </c>
    </row>
    <row r="55" spans="1:3" x14ac:dyDescent="0.25">
      <c r="C55" s="3" t="s">
        <v>862</v>
      </c>
    </row>
    <row r="56" spans="1:3" x14ac:dyDescent="0.25">
      <c r="C56" s="3" t="s">
        <v>863</v>
      </c>
    </row>
    <row r="57" spans="1:3" x14ac:dyDescent="0.25">
      <c r="C57" s="3" t="s">
        <v>864</v>
      </c>
    </row>
    <row r="58" spans="1:3" x14ac:dyDescent="0.25">
      <c r="B58" s="3" t="s">
        <v>865</v>
      </c>
    </row>
    <row r="59" spans="1:3" x14ac:dyDescent="0.25">
      <c r="C59" s="3" t="s">
        <v>866</v>
      </c>
    </row>
    <row r="60" spans="1:3" x14ac:dyDescent="0.25">
      <c r="C60" s="3" t="s">
        <v>867</v>
      </c>
    </row>
    <row r="61" spans="1:3" x14ac:dyDescent="0.25">
      <c r="C61" s="3" t="s">
        <v>868</v>
      </c>
    </row>
    <row r="63" spans="1:3" x14ac:dyDescent="0.25">
      <c r="A63" s="8" t="s">
        <v>869</v>
      </c>
    </row>
    <row r="64" spans="1:3" x14ac:dyDescent="0.25">
      <c r="B64" s="3" t="s">
        <v>870</v>
      </c>
    </row>
    <row r="65" spans="1:6" x14ac:dyDescent="0.25">
      <c r="C65" s="3" t="s">
        <v>871</v>
      </c>
    </row>
    <row r="66" spans="1:6" x14ac:dyDescent="0.25">
      <c r="D66" s="3" t="s">
        <v>872</v>
      </c>
    </row>
    <row r="67" spans="1:6" x14ac:dyDescent="0.25">
      <c r="E67" s="3" t="s">
        <v>873</v>
      </c>
    </row>
    <row r="68" spans="1:6" x14ac:dyDescent="0.25">
      <c r="E68" s="3" t="s">
        <v>874</v>
      </c>
    </row>
    <row r="69" spans="1:6" x14ac:dyDescent="0.25">
      <c r="E69" s="3" t="s">
        <v>875</v>
      </c>
    </row>
    <row r="70" spans="1:6" x14ac:dyDescent="0.25">
      <c r="D70" s="3" t="s">
        <v>876</v>
      </c>
    </row>
    <row r="71" spans="1:6" x14ac:dyDescent="0.25">
      <c r="D71" s="3" t="s">
        <v>877</v>
      </c>
    </row>
    <row r="72" spans="1:6" x14ac:dyDescent="0.25">
      <c r="E72" s="3" t="s">
        <v>878</v>
      </c>
    </row>
    <row r="73" spans="1:6" x14ac:dyDescent="0.25">
      <c r="F73" s="3" t="s">
        <v>879</v>
      </c>
    </row>
    <row r="74" spans="1:6" x14ac:dyDescent="0.25">
      <c r="F74" s="3" t="s">
        <v>880</v>
      </c>
    </row>
    <row r="75" spans="1:6" x14ac:dyDescent="0.25">
      <c r="F75" s="3" t="s">
        <v>881</v>
      </c>
    </row>
    <row r="76" spans="1:6" x14ac:dyDescent="0.25">
      <c r="C76" s="3" t="s">
        <v>882</v>
      </c>
    </row>
    <row r="78" spans="1:6" x14ac:dyDescent="0.25">
      <c r="A78" s="8" t="s">
        <v>883</v>
      </c>
    </row>
    <row r="79" spans="1:6" x14ac:dyDescent="0.25">
      <c r="B79" s="3" t="s">
        <v>884</v>
      </c>
    </row>
    <row r="80" spans="1:6" x14ac:dyDescent="0.25">
      <c r="C80" s="3" t="s">
        <v>885</v>
      </c>
    </row>
    <row r="81" spans="1:5" x14ac:dyDescent="0.25">
      <c r="C81" s="3" t="s">
        <v>886</v>
      </c>
    </row>
    <row r="82" spans="1:5" x14ac:dyDescent="0.25">
      <c r="B82" s="3" t="s">
        <v>887</v>
      </c>
    </row>
    <row r="83" spans="1:5" x14ac:dyDescent="0.25">
      <c r="C83" s="3" t="s">
        <v>888</v>
      </c>
    </row>
    <row r="84" spans="1:5" x14ac:dyDescent="0.25">
      <c r="C84" s="3" t="s">
        <v>889</v>
      </c>
    </row>
    <row r="85" spans="1:5" x14ac:dyDescent="0.25">
      <c r="B85" s="3" t="s">
        <v>890</v>
      </c>
    </row>
    <row r="86" spans="1:5" x14ac:dyDescent="0.25">
      <c r="C86" s="3" t="s">
        <v>891</v>
      </c>
    </row>
    <row r="87" spans="1:5" x14ac:dyDescent="0.25">
      <c r="D87" s="3" t="s">
        <v>892</v>
      </c>
    </row>
    <row r="88" spans="1:5" x14ac:dyDescent="0.25">
      <c r="D88" s="3" t="s">
        <v>893</v>
      </c>
    </row>
    <row r="90" spans="1:5" x14ac:dyDescent="0.25">
      <c r="A90" s="8" t="s">
        <v>894</v>
      </c>
    </row>
    <row r="91" spans="1:5" x14ac:dyDescent="0.25">
      <c r="B91" s="3" t="s">
        <v>895</v>
      </c>
    </row>
    <row r="92" spans="1:5" x14ac:dyDescent="0.25">
      <c r="C92" s="3" t="s">
        <v>896</v>
      </c>
    </row>
    <row r="93" spans="1:5" x14ac:dyDescent="0.25">
      <c r="D93" s="3" t="s">
        <v>897</v>
      </c>
    </row>
    <row r="94" spans="1:5" x14ac:dyDescent="0.25">
      <c r="D94" s="3" t="s">
        <v>898</v>
      </c>
    </row>
    <row r="95" spans="1:5" x14ac:dyDescent="0.25">
      <c r="E95" s="3" t="s">
        <v>899</v>
      </c>
    </row>
    <row r="96" spans="1:5" x14ac:dyDescent="0.25">
      <c r="D96" s="3" t="s">
        <v>900</v>
      </c>
    </row>
    <row r="97" spans="1:4" x14ac:dyDescent="0.25">
      <c r="D97" s="3" t="s">
        <v>901</v>
      </c>
    </row>
    <row r="98" spans="1:4" x14ac:dyDescent="0.25">
      <c r="C98" s="3" t="s">
        <v>902</v>
      </c>
    </row>
    <row r="100" spans="1:4" x14ac:dyDescent="0.25">
      <c r="A100" s="8" t="s">
        <v>903</v>
      </c>
    </row>
    <row r="101" spans="1:4" x14ac:dyDescent="0.25">
      <c r="B101" s="3" t="s">
        <v>904</v>
      </c>
    </row>
    <row r="102" spans="1:4" x14ac:dyDescent="0.25">
      <c r="C102" s="3" t="s">
        <v>905</v>
      </c>
    </row>
    <row r="103" spans="1:4" x14ac:dyDescent="0.25">
      <c r="C103" s="3" t="s">
        <v>906</v>
      </c>
    </row>
    <row r="104" spans="1:4" x14ac:dyDescent="0.25">
      <c r="C104" s="3" t="s">
        <v>907</v>
      </c>
    </row>
    <row r="105" spans="1:4" x14ac:dyDescent="0.25">
      <c r="C105" s="3" t="s">
        <v>908</v>
      </c>
    </row>
    <row r="106" spans="1:4" x14ac:dyDescent="0.25">
      <c r="C106" s="3" t="s">
        <v>909</v>
      </c>
    </row>
    <row r="108" spans="1:4" x14ac:dyDescent="0.25">
      <c r="A108" s="8" t="s">
        <v>910</v>
      </c>
    </row>
    <row r="109" spans="1:4" x14ac:dyDescent="0.25">
      <c r="B109" s="3" t="s">
        <v>911</v>
      </c>
    </row>
    <row r="110" spans="1:4" x14ac:dyDescent="0.25">
      <c r="C110" s="3" t="s">
        <v>912</v>
      </c>
    </row>
    <row r="111" spans="1:4" x14ac:dyDescent="0.25">
      <c r="D111" s="3" t="s">
        <v>913</v>
      </c>
    </row>
    <row r="112" spans="1:4" x14ac:dyDescent="0.25">
      <c r="D112" s="3" t="s">
        <v>914</v>
      </c>
    </row>
    <row r="113" spans="1:5" x14ac:dyDescent="0.25">
      <c r="E113" s="3" t="s">
        <v>915</v>
      </c>
    </row>
    <row r="114" spans="1:5" x14ac:dyDescent="0.25">
      <c r="E114" s="3" t="s">
        <v>916</v>
      </c>
    </row>
    <row r="115" spans="1:5" x14ac:dyDescent="0.25">
      <c r="E115" s="3" t="s">
        <v>917</v>
      </c>
    </row>
    <row r="116" spans="1:5" x14ac:dyDescent="0.25">
      <c r="E116" s="3" t="s">
        <v>918</v>
      </c>
    </row>
    <row r="117" spans="1:5" x14ac:dyDescent="0.25">
      <c r="E117" s="3" t="s">
        <v>919</v>
      </c>
    </row>
    <row r="118" spans="1:5" x14ac:dyDescent="0.25">
      <c r="E118" s="3" t="s">
        <v>920</v>
      </c>
    </row>
    <row r="119" spans="1:5" x14ac:dyDescent="0.25">
      <c r="E119" s="3" t="s">
        <v>921</v>
      </c>
    </row>
    <row r="121" spans="1:5" x14ac:dyDescent="0.25">
      <c r="A121" s="8" t="s">
        <v>922</v>
      </c>
    </row>
    <row r="122" spans="1:5" x14ac:dyDescent="0.25">
      <c r="B122" s="3" t="s">
        <v>923</v>
      </c>
    </row>
    <row r="123" spans="1:5" x14ac:dyDescent="0.25">
      <c r="B123" s="3" t="s">
        <v>924</v>
      </c>
    </row>
    <row r="124" spans="1:5" x14ac:dyDescent="0.25">
      <c r="B124" s="3" t="s">
        <v>925</v>
      </c>
    </row>
    <row r="125" spans="1:5" x14ac:dyDescent="0.25">
      <c r="B125" s="3" t="s">
        <v>926</v>
      </c>
    </row>
    <row r="126" spans="1:5" x14ac:dyDescent="0.25">
      <c r="B126" s="3" t="s">
        <v>927</v>
      </c>
    </row>
    <row r="128" spans="1:5" x14ac:dyDescent="0.25">
      <c r="A128" s="8" t="s">
        <v>928</v>
      </c>
    </row>
    <row r="129" spans="2:2" x14ac:dyDescent="0.25">
      <c r="B129" s="3" t="s">
        <v>929</v>
      </c>
    </row>
    <row r="130" spans="2:2" x14ac:dyDescent="0.25">
      <c r="B130" s="3" t="s">
        <v>930</v>
      </c>
    </row>
    <row r="131" spans="2:2" x14ac:dyDescent="0.25">
      <c r="B131" s="3" t="s">
        <v>931</v>
      </c>
    </row>
    <row r="132" spans="2:2" x14ac:dyDescent="0.25">
      <c r="B132" s="3" t="s">
        <v>932</v>
      </c>
    </row>
    <row r="133" spans="2:2" x14ac:dyDescent="0.25">
      <c r="B133" s="3" t="s">
        <v>933</v>
      </c>
    </row>
    <row r="134" spans="2:2" x14ac:dyDescent="0.25">
      <c r="B134" s="3" t="s">
        <v>934</v>
      </c>
    </row>
  </sheetData>
  <mergeCells count="1">
    <mergeCell ref="A1:F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DC33C-5788-4712-95F2-9B52B5973BF4}">
  <sheetPr>
    <tabColor theme="3" tint="0.499984740745262"/>
  </sheetPr>
  <dimension ref="B2:F43"/>
  <sheetViews>
    <sheetView zoomScale="80" zoomScaleNormal="80" workbookViewId="0">
      <pane xSplit="2" ySplit="2" topLeftCell="C28" activePane="bottomRight" state="frozen"/>
      <selection activeCell="I14" sqref="I14"/>
      <selection pane="topRight" activeCell="I14" sqref="I14"/>
      <selection pane="bottomLeft" activeCell="I14" sqref="I14"/>
      <selection pane="bottomRight" activeCell="B26" sqref="B26"/>
    </sheetView>
  </sheetViews>
  <sheetFormatPr defaultRowHeight="15" x14ac:dyDescent="0.25"/>
  <cols>
    <col min="1" max="1" width="9.140625" style="3"/>
    <col min="2" max="2" width="24.140625" style="13" bestFit="1" customWidth="1"/>
    <col min="3" max="6" width="75" style="16" customWidth="1"/>
    <col min="7" max="16384" width="9.140625" style="3"/>
  </cols>
  <sheetData>
    <row r="2" spans="2:6" s="12" customFormat="1" ht="15.75" x14ac:dyDescent="0.25">
      <c r="B2" s="10"/>
      <c r="C2" s="11" t="s">
        <v>0</v>
      </c>
      <c r="D2" s="11" t="s">
        <v>5</v>
      </c>
      <c r="E2" s="11" t="s">
        <v>6</v>
      </c>
      <c r="F2" s="11" t="s">
        <v>9</v>
      </c>
    </row>
    <row r="3" spans="2:6" ht="180" x14ac:dyDescent="0.25">
      <c r="B3" s="13" t="s">
        <v>1</v>
      </c>
      <c r="C3" s="14" t="s">
        <v>1473</v>
      </c>
      <c r="D3" s="14" t="s">
        <v>1474</v>
      </c>
      <c r="E3" s="14" t="s">
        <v>1475</v>
      </c>
      <c r="F3" s="14" t="s">
        <v>1476</v>
      </c>
    </row>
    <row r="4" spans="2:6" ht="165" x14ac:dyDescent="0.25">
      <c r="B4" s="13" t="s">
        <v>2</v>
      </c>
      <c r="C4" s="14" t="s">
        <v>3</v>
      </c>
      <c r="D4" s="14" t="s">
        <v>15</v>
      </c>
      <c r="E4" s="14" t="s">
        <v>7</v>
      </c>
      <c r="F4" s="14" t="s">
        <v>10</v>
      </c>
    </row>
    <row r="5" spans="2:6" ht="240" x14ac:dyDescent="0.25">
      <c r="B5" s="13" t="s">
        <v>1633</v>
      </c>
      <c r="C5" s="14" t="s">
        <v>1477</v>
      </c>
      <c r="D5" s="14" t="s">
        <v>1478</v>
      </c>
      <c r="E5" s="14" t="s">
        <v>1479</v>
      </c>
      <c r="F5" s="14" t="s">
        <v>1480</v>
      </c>
    </row>
    <row r="6" spans="2:6" ht="150" x14ac:dyDescent="0.25">
      <c r="B6" s="13" t="s">
        <v>4</v>
      </c>
      <c r="C6" s="14" t="s">
        <v>25</v>
      </c>
      <c r="D6" s="14" t="s">
        <v>12</v>
      </c>
      <c r="E6" s="14" t="s">
        <v>8</v>
      </c>
      <c r="F6" s="14" t="s">
        <v>11</v>
      </c>
    </row>
    <row r="7" spans="2:6" x14ac:dyDescent="0.25">
      <c r="C7" s="14"/>
      <c r="D7" s="14"/>
      <c r="E7" s="14"/>
      <c r="F7" s="14"/>
    </row>
    <row r="8" spans="2:6" x14ac:dyDescent="0.25">
      <c r="B8" s="13" t="s">
        <v>13</v>
      </c>
      <c r="C8" s="14" t="s">
        <v>18</v>
      </c>
      <c r="D8" s="14" t="s">
        <v>14</v>
      </c>
      <c r="E8" s="14" t="s">
        <v>17</v>
      </c>
      <c r="F8" s="14" t="s">
        <v>16</v>
      </c>
    </row>
    <row r="9" spans="2:6" x14ac:dyDescent="0.25">
      <c r="B9" s="13" t="s">
        <v>19</v>
      </c>
      <c r="C9" s="14" t="s">
        <v>22</v>
      </c>
      <c r="D9" s="14" t="s">
        <v>20</v>
      </c>
      <c r="E9" s="14" t="s">
        <v>23</v>
      </c>
      <c r="F9" s="14" t="s">
        <v>21</v>
      </c>
    </row>
    <row r="10" spans="2:6" ht="30" x14ac:dyDescent="0.25">
      <c r="B10" s="13" t="s">
        <v>24</v>
      </c>
      <c r="C10" s="14" t="s">
        <v>26</v>
      </c>
      <c r="D10" s="14" t="s">
        <v>29</v>
      </c>
      <c r="E10" s="14" t="s">
        <v>27</v>
      </c>
      <c r="F10" s="14" t="s">
        <v>28</v>
      </c>
    </row>
    <row r="11" spans="2:6" x14ac:dyDescent="0.25">
      <c r="C11" s="14"/>
      <c r="D11" s="14"/>
      <c r="E11" s="14"/>
      <c r="F11" s="14"/>
    </row>
    <row r="12" spans="2:6" ht="27.75" x14ac:dyDescent="0.25">
      <c r="B12" s="15" t="s">
        <v>30</v>
      </c>
      <c r="C12" s="15"/>
      <c r="D12" s="15"/>
      <c r="E12" s="15"/>
      <c r="F12" s="15"/>
    </row>
    <row r="13" spans="2:6" ht="210" x14ac:dyDescent="0.25">
      <c r="B13" s="13" t="s">
        <v>31</v>
      </c>
      <c r="C13" s="14" t="s">
        <v>1481</v>
      </c>
      <c r="D13" s="14" t="s">
        <v>1482</v>
      </c>
      <c r="E13" s="14" t="s">
        <v>1483</v>
      </c>
      <c r="F13" s="14" t="s">
        <v>1484</v>
      </c>
    </row>
    <row r="14" spans="2:6" ht="390" x14ac:dyDescent="0.25">
      <c r="B14" s="13" t="s">
        <v>32</v>
      </c>
      <c r="C14" s="14" t="s">
        <v>1485</v>
      </c>
      <c r="D14" s="14" t="s">
        <v>1486</v>
      </c>
      <c r="E14" s="14" t="s">
        <v>1487</v>
      </c>
      <c r="F14" s="14" t="s">
        <v>1488</v>
      </c>
    </row>
    <row r="15" spans="2:6" ht="120" x14ac:dyDescent="0.25">
      <c r="B15" s="13" t="s">
        <v>33</v>
      </c>
      <c r="C15" s="14" t="s">
        <v>45</v>
      </c>
      <c r="D15" s="14" t="s">
        <v>1489</v>
      </c>
      <c r="E15" s="14" t="s">
        <v>37</v>
      </c>
      <c r="F15" s="14" t="s">
        <v>1490</v>
      </c>
    </row>
    <row r="16" spans="2:6" ht="150" x14ac:dyDescent="0.25">
      <c r="B16" s="13" t="s">
        <v>39</v>
      </c>
      <c r="C16" s="14" t="s">
        <v>46</v>
      </c>
      <c r="D16" s="14" t="s">
        <v>34</v>
      </c>
      <c r="E16" s="14" t="s">
        <v>38</v>
      </c>
      <c r="F16" s="14" t="s">
        <v>790</v>
      </c>
    </row>
    <row r="17" spans="2:6" ht="225" x14ac:dyDescent="0.25">
      <c r="B17" s="13" t="s">
        <v>35</v>
      </c>
      <c r="C17" s="14" t="s">
        <v>47</v>
      </c>
      <c r="D17" s="14" t="s">
        <v>40</v>
      </c>
      <c r="E17" s="14" t="s">
        <v>1491</v>
      </c>
      <c r="F17" s="14" t="s">
        <v>791</v>
      </c>
    </row>
    <row r="18" spans="2:6" ht="409.5" x14ac:dyDescent="0.25">
      <c r="B18" s="13" t="s">
        <v>36</v>
      </c>
      <c r="C18" s="14" t="s">
        <v>44</v>
      </c>
      <c r="D18" s="14" t="s">
        <v>41</v>
      </c>
      <c r="E18" s="14" t="s">
        <v>42</v>
      </c>
      <c r="F18" s="14" t="s">
        <v>43</v>
      </c>
    </row>
    <row r="19" spans="2:6" ht="165" x14ac:dyDescent="0.25">
      <c r="B19" s="13" t="s">
        <v>792</v>
      </c>
      <c r="C19" s="14" t="s">
        <v>1492</v>
      </c>
      <c r="D19" s="14"/>
      <c r="E19" s="14"/>
      <c r="F19" s="14"/>
    </row>
    <row r="20" spans="2:6" ht="30" x14ac:dyDescent="0.25">
      <c r="B20" s="13" t="s">
        <v>793</v>
      </c>
      <c r="C20" s="14" t="s">
        <v>809</v>
      </c>
      <c r="D20" s="14" t="s">
        <v>797</v>
      </c>
      <c r="E20" s="14" t="s">
        <v>807</v>
      </c>
      <c r="F20" s="14" t="s">
        <v>936</v>
      </c>
    </row>
    <row r="21" spans="2:6" ht="90" x14ac:dyDescent="0.25">
      <c r="B21" s="13" t="s">
        <v>794</v>
      </c>
      <c r="C21" s="14" t="s">
        <v>1493</v>
      </c>
      <c r="D21" s="14" t="s">
        <v>798</v>
      </c>
      <c r="E21" s="14" t="s">
        <v>1494</v>
      </c>
      <c r="F21" s="14" t="s">
        <v>1495</v>
      </c>
    </row>
    <row r="22" spans="2:6" ht="105" x14ac:dyDescent="0.25">
      <c r="B22" s="13" t="s">
        <v>795</v>
      </c>
      <c r="C22" s="14" t="s">
        <v>1496</v>
      </c>
      <c r="D22" s="14" t="s">
        <v>1497</v>
      </c>
      <c r="E22" s="14" t="s">
        <v>1498</v>
      </c>
      <c r="F22" s="14" t="s">
        <v>1499</v>
      </c>
    </row>
    <row r="23" spans="2:6" ht="90" x14ac:dyDescent="0.25">
      <c r="B23" s="13" t="s">
        <v>796</v>
      </c>
      <c r="C23" s="14" t="s">
        <v>1500</v>
      </c>
      <c r="D23" s="14" t="s">
        <v>799</v>
      </c>
      <c r="E23" s="14" t="s">
        <v>808</v>
      </c>
      <c r="F23" s="14" t="s">
        <v>1501</v>
      </c>
    </row>
    <row r="24" spans="2:6" ht="75" x14ac:dyDescent="0.25">
      <c r="B24" s="13" t="s">
        <v>810</v>
      </c>
      <c r="C24" s="14" t="s">
        <v>811</v>
      </c>
      <c r="D24" s="14"/>
      <c r="E24" s="14"/>
      <c r="F24" s="14" t="s">
        <v>1502</v>
      </c>
    </row>
    <row r="25" spans="2:6" ht="105" x14ac:dyDescent="0.25">
      <c r="B25" s="13" t="s">
        <v>800</v>
      </c>
      <c r="C25" s="14" t="s">
        <v>1503</v>
      </c>
      <c r="D25" s="14" t="s">
        <v>1504</v>
      </c>
      <c r="E25" s="14" t="s">
        <v>1505</v>
      </c>
      <c r="F25" s="14" t="s">
        <v>1506</v>
      </c>
    </row>
    <row r="26" spans="2:6" ht="90" x14ac:dyDescent="0.25">
      <c r="B26" s="13" t="s">
        <v>801</v>
      </c>
      <c r="C26" s="14" t="s">
        <v>1507</v>
      </c>
      <c r="D26" s="14" t="s">
        <v>1507</v>
      </c>
      <c r="E26" s="14" t="s">
        <v>1508</v>
      </c>
      <c r="F26" s="14" t="s">
        <v>1508</v>
      </c>
    </row>
    <row r="27" spans="2:6" ht="225" x14ac:dyDescent="0.25">
      <c r="B27" s="13" t="s">
        <v>802</v>
      </c>
      <c r="C27" s="14" t="s">
        <v>1509</v>
      </c>
      <c r="D27" s="14" t="s">
        <v>1510</v>
      </c>
      <c r="E27" s="14" t="s">
        <v>1511</v>
      </c>
      <c r="F27" s="14" t="s">
        <v>1512</v>
      </c>
    </row>
    <row r="28" spans="2:6" ht="180" x14ac:dyDescent="0.25">
      <c r="B28" s="13" t="s">
        <v>803</v>
      </c>
      <c r="C28" s="14" t="s">
        <v>1513</v>
      </c>
      <c r="D28" s="14" t="s">
        <v>1514</v>
      </c>
      <c r="E28" s="14" t="s">
        <v>1515</v>
      </c>
      <c r="F28" s="14" t="s">
        <v>1516</v>
      </c>
    </row>
    <row r="29" spans="2:6" ht="180" x14ac:dyDescent="0.25">
      <c r="B29" s="13" t="s">
        <v>804</v>
      </c>
      <c r="C29" s="14" t="s">
        <v>1517</v>
      </c>
      <c r="D29" s="14" t="s">
        <v>1518</v>
      </c>
      <c r="E29" s="14" t="s">
        <v>1519</v>
      </c>
      <c r="F29" s="14" t="s">
        <v>1520</v>
      </c>
    </row>
    <row r="30" spans="2:6" ht="165" x14ac:dyDescent="0.25">
      <c r="B30" s="13" t="s">
        <v>805</v>
      </c>
      <c r="C30" s="14" t="s">
        <v>1521</v>
      </c>
      <c r="D30" s="14" t="s">
        <v>1522</v>
      </c>
      <c r="E30" s="14" t="s">
        <v>1523</v>
      </c>
      <c r="F30" s="14" t="s">
        <v>1524</v>
      </c>
    </row>
    <row r="31" spans="2:6" ht="180" x14ac:dyDescent="0.25">
      <c r="B31" s="13" t="s">
        <v>806</v>
      </c>
      <c r="C31" s="14"/>
      <c r="D31" s="14" t="s">
        <v>1525</v>
      </c>
      <c r="E31" s="14" t="s">
        <v>1526</v>
      </c>
      <c r="F31" s="14" t="s">
        <v>1527</v>
      </c>
    </row>
    <row r="32" spans="2:6" x14ac:dyDescent="0.25">
      <c r="C32" s="14"/>
      <c r="D32" s="14"/>
      <c r="E32" s="14"/>
      <c r="F32" s="14"/>
    </row>
    <row r="33" spans="3:6" x14ac:dyDescent="0.25">
      <c r="C33" s="14"/>
      <c r="D33" s="14"/>
      <c r="E33" s="14"/>
      <c r="F33" s="14"/>
    </row>
    <row r="34" spans="3:6" x14ac:dyDescent="0.25">
      <c r="C34" s="14"/>
      <c r="D34" s="14"/>
      <c r="E34" s="14"/>
      <c r="F34" s="14"/>
    </row>
    <row r="35" spans="3:6" x14ac:dyDescent="0.25">
      <c r="C35" s="14"/>
      <c r="D35" s="14"/>
      <c r="E35" s="14"/>
      <c r="F35" s="14"/>
    </row>
    <row r="36" spans="3:6" x14ac:dyDescent="0.25">
      <c r="C36" s="14"/>
      <c r="D36" s="14"/>
      <c r="E36" s="14"/>
      <c r="F36" s="14"/>
    </row>
    <row r="37" spans="3:6" x14ac:dyDescent="0.25">
      <c r="C37" s="14"/>
      <c r="D37" s="14"/>
      <c r="E37" s="14"/>
      <c r="F37" s="14"/>
    </row>
    <row r="38" spans="3:6" x14ac:dyDescent="0.25">
      <c r="C38" s="14"/>
      <c r="D38" s="14"/>
      <c r="E38" s="14"/>
      <c r="F38" s="14"/>
    </row>
    <row r="39" spans="3:6" x14ac:dyDescent="0.25">
      <c r="C39" s="14"/>
      <c r="D39" s="14"/>
      <c r="E39" s="14"/>
      <c r="F39" s="14"/>
    </row>
    <row r="40" spans="3:6" x14ac:dyDescent="0.25">
      <c r="C40" s="14"/>
      <c r="D40" s="14"/>
      <c r="E40" s="14"/>
      <c r="F40" s="14"/>
    </row>
    <row r="41" spans="3:6" x14ac:dyDescent="0.25">
      <c r="C41" s="14"/>
      <c r="D41" s="14"/>
      <c r="E41" s="14"/>
      <c r="F41" s="14"/>
    </row>
    <row r="42" spans="3:6" x14ac:dyDescent="0.25">
      <c r="C42" s="14"/>
      <c r="D42" s="14"/>
      <c r="E42" s="14"/>
      <c r="F42" s="14"/>
    </row>
    <row r="43" spans="3:6" x14ac:dyDescent="0.25">
      <c r="C43" s="14"/>
      <c r="D43" s="14"/>
      <c r="E43" s="14"/>
      <c r="F43" s="14"/>
    </row>
  </sheetData>
  <mergeCells count="1">
    <mergeCell ref="B12:F12"/>
  </mergeCells>
  <phoneticPr fontId="3"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B839C-1DEC-46A2-91F8-59335AAF3CF6}">
  <sheetPr>
    <tabColor theme="3" tint="0.499984740745262"/>
  </sheetPr>
  <dimension ref="A1:P34"/>
  <sheetViews>
    <sheetView tabSelected="1" zoomScale="80" zoomScaleNormal="80" workbookViewId="0">
      <selection activeCell="O23" sqref="O23"/>
    </sheetView>
  </sheetViews>
  <sheetFormatPr defaultRowHeight="15" x14ac:dyDescent="0.25"/>
  <cols>
    <col min="1" max="1" width="25.28515625" style="3" customWidth="1"/>
    <col min="2" max="2" width="9.140625" style="3" customWidth="1"/>
    <col min="3" max="4" width="9.140625" style="3"/>
    <col min="5" max="5" width="69.42578125" style="3" customWidth="1"/>
    <col min="6" max="7" width="9.140625" style="3"/>
    <col min="8" max="10" width="0" style="3" hidden="1" customWidth="1"/>
    <col min="11" max="11" width="9.140625" style="3"/>
    <col min="12" max="12" width="25.140625" style="25" customWidth="1"/>
    <col min="13" max="13" width="39.42578125" style="23" customWidth="1"/>
    <col min="14" max="14" width="37.7109375" style="24" customWidth="1"/>
    <col min="15" max="16" width="39.42578125" style="23" customWidth="1"/>
    <col min="17" max="16384" width="9.140625" style="3"/>
  </cols>
  <sheetData>
    <row r="1" spans="1:16" ht="26.25" x14ac:dyDescent="0.4">
      <c r="A1" s="7" t="s">
        <v>1310</v>
      </c>
      <c r="B1" s="7"/>
      <c r="C1" s="7"/>
      <c r="D1" s="7"/>
      <c r="E1" s="7"/>
      <c r="L1" s="19" t="s">
        <v>1395</v>
      </c>
      <c r="M1" s="19"/>
      <c r="N1" s="19"/>
      <c r="O1" s="19"/>
      <c r="P1" s="19"/>
    </row>
    <row r="2" spans="1:16" x14ac:dyDescent="0.25">
      <c r="B2" s="20" t="s">
        <v>1457</v>
      </c>
      <c r="C2" s="20"/>
      <c r="D2" s="20"/>
      <c r="E2" s="20"/>
      <c r="L2" s="21" t="s">
        <v>1356</v>
      </c>
      <c r="M2" s="13" t="s">
        <v>1368</v>
      </c>
      <c r="N2" s="22" t="s">
        <v>1332</v>
      </c>
      <c r="O2" s="13" t="s">
        <v>1396</v>
      </c>
      <c r="P2" s="13" t="s">
        <v>1423</v>
      </c>
    </row>
    <row r="3" spans="1:16" ht="45" x14ac:dyDescent="0.25">
      <c r="C3" s="8" t="s">
        <v>1311</v>
      </c>
      <c r="D3" s="8"/>
      <c r="E3" s="8"/>
      <c r="L3" s="21" t="s">
        <v>1357</v>
      </c>
      <c r="M3" s="23" t="s">
        <v>1367</v>
      </c>
      <c r="N3" s="24" t="s">
        <v>1364</v>
      </c>
      <c r="O3" s="23" t="s">
        <v>1420</v>
      </c>
      <c r="P3" s="23" t="s">
        <v>1447</v>
      </c>
    </row>
    <row r="4" spans="1:16" x14ac:dyDescent="0.25">
      <c r="D4" s="3" t="s">
        <v>1312</v>
      </c>
      <c r="L4" s="21" t="s">
        <v>1358</v>
      </c>
    </row>
    <row r="5" spans="1:16" ht="30" x14ac:dyDescent="0.25">
      <c r="E5" s="3" t="s">
        <v>1313</v>
      </c>
      <c r="L5" s="21"/>
      <c r="M5" s="23" t="s">
        <v>1374</v>
      </c>
      <c r="N5" s="24" t="s">
        <v>1338</v>
      </c>
      <c r="O5" s="23" t="s">
        <v>1402</v>
      </c>
      <c r="P5" s="23" t="s">
        <v>1429</v>
      </c>
    </row>
    <row r="6" spans="1:16" x14ac:dyDescent="0.25">
      <c r="E6" s="3" t="s">
        <v>1314</v>
      </c>
      <c r="L6" s="21"/>
      <c r="M6" s="23" t="s">
        <v>1375</v>
      </c>
      <c r="N6" s="24" t="s">
        <v>1339</v>
      </c>
      <c r="O6" s="23" t="s">
        <v>1403</v>
      </c>
      <c r="P6" s="23" t="s">
        <v>1430</v>
      </c>
    </row>
    <row r="7" spans="1:16" x14ac:dyDescent="0.25">
      <c r="E7" s="3" t="s">
        <v>1315</v>
      </c>
      <c r="L7" s="21"/>
      <c r="M7" s="23" t="s">
        <v>1376</v>
      </c>
      <c r="N7" s="24" t="s">
        <v>1340</v>
      </c>
      <c r="O7" s="23" t="s">
        <v>1404</v>
      </c>
      <c r="P7" s="23" t="s">
        <v>1431</v>
      </c>
    </row>
    <row r="8" spans="1:16" ht="30" x14ac:dyDescent="0.25">
      <c r="E8" s="3" t="s">
        <v>1316</v>
      </c>
      <c r="L8" s="21"/>
      <c r="M8" s="23" t="s">
        <v>1377</v>
      </c>
      <c r="N8" s="24" t="s">
        <v>1341</v>
      </c>
      <c r="O8" s="23" t="s">
        <v>1405</v>
      </c>
      <c r="P8" s="23" t="s">
        <v>1432</v>
      </c>
    </row>
    <row r="9" spans="1:16" ht="30" x14ac:dyDescent="0.25">
      <c r="E9" s="3" t="s">
        <v>1317</v>
      </c>
      <c r="L9" s="21"/>
      <c r="M9" s="23" t="s">
        <v>1378</v>
      </c>
      <c r="N9" s="24" t="s">
        <v>1342</v>
      </c>
      <c r="O9" s="23" t="s">
        <v>1406</v>
      </c>
      <c r="P9" s="23" t="s">
        <v>1433</v>
      </c>
    </row>
    <row r="10" spans="1:16" x14ac:dyDescent="0.25">
      <c r="E10" s="3" t="s">
        <v>1318</v>
      </c>
      <c r="L10" s="21" t="s">
        <v>1359</v>
      </c>
    </row>
    <row r="11" spans="1:16" ht="30" x14ac:dyDescent="0.25">
      <c r="D11" s="3" t="s">
        <v>1319</v>
      </c>
      <c r="L11" s="21"/>
      <c r="M11" s="23" t="s">
        <v>1369</v>
      </c>
      <c r="N11" s="24" t="s">
        <v>1333</v>
      </c>
      <c r="O11" s="23" t="s">
        <v>1397</v>
      </c>
      <c r="P11" s="23" t="s">
        <v>1424</v>
      </c>
    </row>
    <row r="12" spans="1:16" x14ac:dyDescent="0.25">
      <c r="C12" s="8" t="s">
        <v>1320</v>
      </c>
      <c r="D12" s="8"/>
      <c r="E12" s="8"/>
      <c r="L12" s="21"/>
      <c r="M12" s="23" t="s">
        <v>1370</v>
      </c>
      <c r="N12" s="24" t="s">
        <v>1334</v>
      </c>
      <c r="O12" s="23" t="s">
        <v>1398</v>
      </c>
      <c r="P12" s="23" t="s">
        <v>1425</v>
      </c>
    </row>
    <row r="13" spans="1:16" x14ac:dyDescent="0.25">
      <c r="D13" s="3" t="s">
        <v>1321</v>
      </c>
      <c r="L13" s="21"/>
      <c r="M13" s="23" t="s">
        <v>1371</v>
      </c>
      <c r="N13" s="24" t="s">
        <v>1335</v>
      </c>
      <c r="O13" s="23" t="s">
        <v>1399</v>
      </c>
      <c r="P13" s="23" t="s">
        <v>1426</v>
      </c>
    </row>
    <row r="14" spans="1:16" ht="30" x14ac:dyDescent="0.25">
      <c r="D14" s="3" t="s">
        <v>1322</v>
      </c>
      <c r="L14" s="21"/>
      <c r="M14" s="23" t="s">
        <v>1372</v>
      </c>
      <c r="N14" s="24" t="s">
        <v>1336</v>
      </c>
      <c r="O14" s="23" t="s">
        <v>1400</v>
      </c>
      <c r="P14" s="23" t="s">
        <v>1427</v>
      </c>
    </row>
    <row r="15" spans="1:16" ht="26.25" x14ac:dyDescent="0.4">
      <c r="A15" s="7" t="s">
        <v>1331</v>
      </c>
      <c r="B15" s="7"/>
      <c r="C15" s="7"/>
      <c r="D15" s="7"/>
      <c r="E15" s="7"/>
      <c r="L15" s="21"/>
      <c r="M15" s="23" t="s">
        <v>1373</v>
      </c>
      <c r="N15" s="24" t="s">
        <v>1337</v>
      </c>
      <c r="O15" s="23" t="s">
        <v>1401</v>
      </c>
      <c r="P15" s="23" t="s">
        <v>1428</v>
      </c>
    </row>
    <row r="16" spans="1:16" x14ac:dyDescent="0.25">
      <c r="B16" s="3" t="s">
        <v>1323</v>
      </c>
      <c r="L16" s="21" t="s">
        <v>1360</v>
      </c>
    </row>
    <row r="17" spans="2:16" ht="30" x14ac:dyDescent="0.25">
      <c r="B17" s="3" t="s">
        <v>1324</v>
      </c>
      <c r="L17" s="21"/>
      <c r="M17" s="23" t="s">
        <v>1379</v>
      </c>
      <c r="N17" s="24" t="s">
        <v>1343</v>
      </c>
      <c r="O17" s="23" t="s">
        <v>1407</v>
      </c>
      <c r="P17" s="23" t="s">
        <v>1434</v>
      </c>
    </row>
    <row r="18" spans="2:16" ht="30" x14ac:dyDescent="0.25">
      <c r="B18" s="3" t="s">
        <v>1325</v>
      </c>
      <c r="L18" s="21"/>
      <c r="M18" s="23" t="s">
        <v>1380</v>
      </c>
      <c r="N18" s="24" t="s">
        <v>1344</v>
      </c>
      <c r="O18" s="23" t="s">
        <v>1408</v>
      </c>
      <c r="P18" s="23" t="s">
        <v>1435</v>
      </c>
    </row>
    <row r="19" spans="2:16" ht="30" x14ac:dyDescent="0.25">
      <c r="B19" s="3" t="s">
        <v>1326</v>
      </c>
      <c r="L19" s="21"/>
      <c r="M19" s="23" t="s">
        <v>1381</v>
      </c>
      <c r="N19" s="24" t="s">
        <v>1345</v>
      </c>
      <c r="O19" s="23" t="s">
        <v>1409</v>
      </c>
      <c r="P19" s="23" t="s">
        <v>1436</v>
      </c>
    </row>
    <row r="20" spans="2:16" ht="30" x14ac:dyDescent="0.25">
      <c r="B20" s="3" t="s">
        <v>1327</v>
      </c>
      <c r="L20" s="21"/>
      <c r="M20" s="23" t="s">
        <v>1382</v>
      </c>
      <c r="N20" s="24" t="s">
        <v>1346</v>
      </c>
      <c r="O20" s="23" t="s">
        <v>1410</v>
      </c>
      <c r="P20" s="23" t="s">
        <v>1437</v>
      </c>
    </row>
    <row r="21" spans="2:16" ht="30" x14ac:dyDescent="0.25">
      <c r="B21" s="3" t="s">
        <v>1328</v>
      </c>
      <c r="L21" s="21"/>
      <c r="M21" s="23" t="s">
        <v>1383</v>
      </c>
      <c r="N21" s="24" t="s">
        <v>1347</v>
      </c>
      <c r="O21" s="23" t="s">
        <v>1411</v>
      </c>
      <c r="P21" s="23" t="s">
        <v>1438</v>
      </c>
    </row>
    <row r="22" spans="2:16" x14ac:dyDescent="0.25">
      <c r="B22" s="3" t="s">
        <v>1329</v>
      </c>
      <c r="L22" s="21" t="s">
        <v>1361</v>
      </c>
    </row>
    <row r="23" spans="2:16" ht="30" x14ac:dyDescent="0.25">
      <c r="B23" s="3" t="s">
        <v>1330</v>
      </c>
      <c r="L23" s="21"/>
      <c r="M23" s="23" t="s">
        <v>1384</v>
      </c>
      <c r="N23" s="24" t="s">
        <v>1348</v>
      </c>
      <c r="O23" s="23" t="s">
        <v>1412</v>
      </c>
      <c r="P23" s="23" t="s">
        <v>1439</v>
      </c>
    </row>
    <row r="24" spans="2:16" ht="30" x14ac:dyDescent="0.25">
      <c r="L24" s="21"/>
      <c r="M24" s="23" t="s">
        <v>1385</v>
      </c>
      <c r="N24" s="24" t="s">
        <v>1349</v>
      </c>
      <c r="O24" s="23" t="s">
        <v>1413</v>
      </c>
      <c r="P24" s="23" t="s">
        <v>1440</v>
      </c>
    </row>
    <row r="25" spans="2:16" ht="30" x14ac:dyDescent="0.25">
      <c r="L25" s="21"/>
      <c r="M25" s="23" t="s">
        <v>1386</v>
      </c>
      <c r="N25" s="24" t="s">
        <v>1350</v>
      </c>
      <c r="O25" s="23" t="s">
        <v>1414</v>
      </c>
      <c r="P25" s="23" t="s">
        <v>1441</v>
      </c>
    </row>
    <row r="26" spans="2:16" ht="30" x14ac:dyDescent="0.25">
      <c r="L26" s="21"/>
      <c r="M26" s="23" t="s">
        <v>1387</v>
      </c>
      <c r="N26" s="24" t="s">
        <v>1351</v>
      </c>
      <c r="O26" s="23" t="s">
        <v>1415</v>
      </c>
      <c r="P26" s="23" t="s">
        <v>1442</v>
      </c>
    </row>
    <row r="27" spans="2:16" ht="30" x14ac:dyDescent="0.25">
      <c r="L27" s="21"/>
      <c r="M27" s="23" t="s">
        <v>1388</v>
      </c>
      <c r="N27" s="24" t="s">
        <v>1352</v>
      </c>
      <c r="O27" s="23" t="s">
        <v>1416</v>
      </c>
      <c r="P27" s="23" t="s">
        <v>1443</v>
      </c>
    </row>
    <row r="28" spans="2:16" x14ac:dyDescent="0.25">
      <c r="L28" s="21" t="s">
        <v>1392</v>
      </c>
    </row>
    <row r="29" spans="2:16" ht="30" x14ac:dyDescent="0.25">
      <c r="L29" s="21"/>
      <c r="M29" s="23" t="s">
        <v>1389</v>
      </c>
      <c r="N29" s="24" t="s">
        <v>1353</v>
      </c>
      <c r="O29" s="23" t="s">
        <v>1417</v>
      </c>
      <c r="P29" s="23" t="s">
        <v>1444</v>
      </c>
    </row>
    <row r="30" spans="2:16" ht="30" x14ac:dyDescent="0.25">
      <c r="L30" s="21"/>
      <c r="M30" s="23" t="s">
        <v>1390</v>
      </c>
      <c r="N30" s="24" t="s">
        <v>1354</v>
      </c>
      <c r="O30" s="23" t="s">
        <v>1418</v>
      </c>
      <c r="P30" s="23" t="s">
        <v>1445</v>
      </c>
    </row>
    <row r="31" spans="2:16" ht="45" x14ac:dyDescent="0.25">
      <c r="L31" s="21"/>
      <c r="M31" s="23" t="s">
        <v>1391</v>
      </c>
      <c r="N31" s="24" t="s">
        <v>1355</v>
      </c>
      <c r="O31" s="23" t="s">
        <v>1419</v>
      </c>
      <c r="P31" s="23" t="s">
        <v>1446</v>
      </c>
    </row>
    <row r="32" spans="2:16" x14ac:dyDescent="0.25">
      <c r="L32" s="21"/>
    </row>
    <row r="33" spans="12:16" ht="45" x14ac:dyDescent="0.25">
      <c r="L33" s="21" t="s">
        <v>1362</v>
      </c>
      <c r="M33" s="23" t="s">
        <v>1393</v>
      </c>
      <c r="N33" s="24" t="s">
        <v>1365</v>
      </c>
      <c r="O33" s="23" t="s">
        <v>1421</v>
      </c>
      <c r="P33" s="23" t="s">
        <v>1448</v>
      </c>
    </row>
    <row r="34" spans="12:16" ht="45" x14ac:dyDescent="0.25">
      <c r="L34" s="21" t="s">
        <v>1363</v>
      </c>
      <c r="M34" s="23" t="s">
        <v>1394</v>
      </c>
      <c r="N34" s="24" t="s">
        <v>1366</v>
      </c>
      <c r="O34" s="23" t="s">
        <v>1422</v>
      </c>
      <c r="P34" s="23" t="s">
        <v>1449</v>
      </c>
    </row>
  </sheetData>
  <mergeCells count="4">
    <mergeCell ref="L1:P1"/>
    <mergeCell ref="A1:E1"/>
    <mergeCell ref="A15:E15"/>
    <mergeCell ref="B2:E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A079C-8A14-428B-A693-9EB802B2E622}">
  <sheetPr>
    <tabColor theme="3" tint="0.499984740745262"/>
  </sheetPr>
  <dimension ref="A1:E201"/>
  <sheetViews>
    <sheetView zoomScale="80" zoomScaleNormal="80" workbookViewId="0">
      <pane ySplit="1" topLeftCell="A54" activePane="bottomLeft" state="frozen"/>
      <selection activeCell="I9" sqref="I9"/>
      <selection pane="bottomLeft" activeCell="I14" sqref="I14"/>
    </sheetView>
  </sheetViews>
  <sheetFormatPr defaultRowHeight="15" x14ac:dyDescent="0.25"/>
  <cols>
    <col min="1" max="1" width="14" style="3" customWidth="1"/>
    <col min="2" max="2" width="26" style="3" customWidth="1"/>
    <col min="3" max="3" width="64" style="3" customWidth="1"/>
    <col min="4" max="5" width="48" style="3" customWidth="1"/>
    <col min="6" max="16384" width="9.140625" style="3"/>
  </cols>
  <sheetData>
    <row r="1" spans="1:5" ht="30" x14ac:dyDescent="0.25">
      <c r="A1" s="17" t="s">
        <v>937</v>
      </c>
      <c r="B1" s="17" t="s">
        <v>938</v>
      </c>
      <c r="C1" s="17" t="s">
        <v>939</v>
      </c>
      <c r="D1" s="17" t="s">
        <v>940</v>
      </c>
      <c r="E1" s="17" t="s">
        <v>941</v>
      </c>
    </row>
    <row r="2" spans="1:5" ht="30" x14ac:dyDescent="0.25">
      <c r="A2" s="18" t="s">
        <v>233</v>
      </c>
      <c r="B2" s="18" t="s">
        <v>942</v>
      </c>
      <c r="C2" s="18" t="s">
        <v>943</v>
      </c>
      <c r="D2" s="18" t="s">
        <v>944</v>
      </c>
      <c r="E2" s="18" t="s">
        <v>945</v>
      </c>
    </row>
    <row r="3" spans="1:5" ht="30" x14ac:dyDescent="0.25">
      <c r="A3" s="18" t="s">
        <v>233</v>
      </c>
      <c r="B3" s="18" t="s">
        <v>942</v>
      </c>
      <c r="C3" s="18" t="s">
        <v>946</v>
      </c>
      <c r="D3" s="18" t="s">
        <v>944</v>
      </c>
      <c r="E3" s="18" t="s">
        <v>945</v>
      </c>
    </row>
    <row r="4" spans="1:5" ht="30" x14ac:dyDescent="0.25">
      <c r="A4" s="18" t="s">
        <v>233</v>
      </c>
      <c r="B4" s="18" t="s">
        <v>942</v>
      </c>
      <c r="C4" s="18" t="s">
        <v>947</v>
      </c>
      <c r="D4" s="18" t="s">
        <v>944</v>
      </c>
      <c r="E4" s="18" t="s">
        <v>945</v>
      </c>
    </row>
    <row r="5" spans="1:5" ht="30" x14ac:dyDescent="0.25">
      <c r="A5" s="18" t="s">
        <v>233</v>
      </c>
      <c r="B5" s="18" t="s">
        <v>942</v>
      </c>
      <c r="C5" s="18" t="s">
        <v>948</v>
      </c>
      <c r="D5" s="18" t="s">
        <v>944</v>
      </c>
      <c r="E5" s="18" t="s">
        <v>945</v>
      </c>
    </row>
    <row r="6" spans="1:5" ht="30" x14ac:dyDescent="0.25">
      <c r="A6" s="18" t="s">
        <v>233</v>
      </c>
      <c r="B6" s="18" t="s">
        <v>942</v>
      </c>
      <c r="C6" s="18" t="s">
        <v>949</v>
      </c>
      <c r="D6" s="18" t="s">
        <v>944</v>
      </c>
      <c r="E6" s="18" t="s">
        <v>945</v>
      </c>
    </row>
    <row r="7" spans="1:5" ht="30" x14ac:dyDescent="0.25">
      <c r="A7" s="18" t="s">
        <v>233</v>
      </c>
      <c r="B7" s="18" t="s">
        <v>942</v>
      </c>
      <c r="C7" s="18" t="s">
        <v>950</v>
      </c>
      <c r="D7" s="18" t="s">
        <v>944</v>
      </c>
      <c r="E7" s="18" t="s">
        <v>945</v>
      </c>
    </row>
    <row r="8" spans="1:5" ht="30" x14ac:dyDescent="0.25">
      <c r="A8" s="18" t="s">
        <v>233</v>
      </c>
      <c r="B8" s="18" t="s">
        <v>951</v>
      </c>
      <c r="C8" s="18" t="s">
        <v>952</v>
      </c>
      <c r="D8" s="18" t="s">
        <v>953</v>
      </c>
      <c r="E8" s="18" t="s">
        <v>954</v>
      </c>
    </row>
    <row r="9" spans="1:5" ht="30" x14ac:dyDescent="0.25">
      <c r="A9" s="18" t="s">
        <v>233</v>
      </c>
      <c r="B9" s="18" t="s">
        <v>951</v>
      </c>
      <c r="C9" s="18" t="s">
        <v>955</v>
      </c>
      <c r="D9" s="18" t="s">
        <v>953</v>
      </c>
      <c r="E9" s="18" t="s">
        <v>954</v>
      </c>
    </row>
    <row r="10" spans="1:5" ht="30" x14ac:dyDescent="0.25">
      <c r="A10" s="18" t="s">
        <v>233</v>
      </c>
      <c r="B10" s="18" t="s">
        <v>951</v>
      </c>
      <c r="C10" s="18" t="s">
        <v>956</v>
      </c>
      <c r="D10" s="18" t="s">
        <v>953</v>
      </c>
      <c r="E10" s="18" t="s">
        <v>954</v>
      </c>
    </row>
    <row r="11" spans="1:5" ht="30" x14ac:dyDescent="0.25">
      <c r="A11" s="18" t="s">
        <v>233</v>
      </c>
      <c r="B11" s="18" t="s">
        <v>951</v>
      </c>
      <c r="C11" s="18" t="s">
        <v>957</v>
      </c>
      <c r="D11" s="18" t="s">
        <v>953</v>
      </c>
      <c r="E11" s="18" t="s">
        <v>954</v>
      </c>
    </row>
    <row r="12" spans="1:5" ht="30" x14ac:dyDescent="0.25">
      <c r="A12" s="18" t="s">
        <v>233</v>
      </c>
      <c r="B12" s="18" t="s">
        <v>951</v>
      </c>
      <c r="C12" s="18" t="s">
        <v>958</v>
      </c>
      <c r="D12" s="18" t="s">
        <v>953</v>
      </c>
      <c r="E12" s="18" t="s">
        <v>954</v>
      </c>
    </row>
    <row r="13" spans="1:5" ht="30" x14ac:dyDescent="0.25">
      <c r="A13" s="18" t="s">
        <v>233</v>
      </c>
      <c r="B13" s="18" t="s">
        <v>951</v>
      </c>
      <c r="C13" s="18" t="s">
        <v>959</v>
      </c>
      <c r="D13" s="18" t="s">
        <v>953</v>
      </c>
      <c r="E13" s="18" t="s">
        <v>954</v>
      </c>
    </row>
    <row r="14" spans="1:5" ht="30" x14ac:dyDescent="0.25">
      <c r="A14" s="18" t="s">
        <v>233</v>
      </c>
      <c r="B14" s="18" t="s">
        <v>951</v>
      </c>
      <c r="C14" s="18" t="s">
        <v>960</v>
      </c>
      <c r="D14" s="18" t="s">
        <v>953</v>
      </c>
      <c r="E14" s="18" t="s">
        <v>954</v>
      </c>
    </row>
    <row r="15" spans="1:5" ht="30" x14ac:dyDescent="0.25">
      <c r="A15" s="18" t="s">
        <v>233</v>
      </c>
      <c r="B15" s="18" t="s">
        <v>951</v>
      </c>
      <c r="C15" s="18" t="s">
        <v>961</v>
      </c>
      <c r="D15" s="18" t="s">
        <v>953</v>
      </c>
      <c r="E15" s="18" t="s">
        <v>954</v>
      </c>
    </row>
    <row r="16" spans="1:5" ht="30" x14ac:dyDescent="0.25">
      <c r="A16" s="18" t="s">
        <v>233</v>
      </c>
      <c r="B16" s="18" t="s">
        <v>962</v>
      </c>
      <c r="C16" s="18" t="s">
        <v>963</v>
      </c>
      <c r="D16" s="18" t="s">
        <v>964</v>
      </c>
      <c r="E16" s="18" t="s">
        <v>965</v>
      </c>
    </row>
    <row r="17" spans="1:5" ht="30" x14ac:dyDescent="0.25">
      <c r="A17" s="18" t="s">
        <v>233</v>
      </c>
      <c r="B17" s="18" t="s">
        <v>962</v>
      </c>
      <c r="C17" s="18" t="s">
        <v>966</v>
      </c>
      <c r="D17" s="18" t="s">
        <v>964</v>
      </c>
      <c r="E17" s="18" t="s">
        <v>965</v>
      </c>
    </row>
    <row r="18" spans="1:5" ht="30" x14ac:dyDescent="0.25">
      <c r="A18" s="18" t="s">
        <v>233</v>
      </c>
      <c r="B18" s="18" t="s">
        <v>962</v>
      </c>
      <c r="C18" s="18" t="s">
        <v>967</v>
      </c>
      <c r="D18" s="18" t="s">
        <v>964</v>
      </c>
      <c r="E18" s="18" t="s">
        <v>965</v>
      </c>
    </row>
    <row r="19" spans="1:5" ht="30" x14ac:dyDescent="0.25">
      <c r="A19" s="18" t="s">
        <v>233</v>
      </c>
      <c r="B19" s="18" t="s">
        <v>962</v>
      </c>
      <c r="C19" s="18" t="s">
        <v>968</v>
      </c>
      <c r="D19" s="18" t="s">
        <v>964</v>
      </c>
      <c r="E19" s="18" t="s">
        <v>965</v>
      </c>
    </row>
    <row r="20" spans="1:5" ht="30" x14ac:dyDescent="0.25">
      <c r="A20" s="18" t="s">
        <v>233</v>
      </c>
      <c r="B20" s="18" t="s">
        <v>962</v>
      </c>
      <c r="C20" s="18" t="s">
        <v>969</v>
      </c>
      <c r="D20" s="18" t="s">
        <v>964</v>
      </c>
      <c r="E20" s="18" t="s">
        <v>965</v>
      </c>
    </row>
    <row r="21" spans="1:5" ht="30" x14ac:dyDescent="0.25">
      <c r="A21" s="18" t="s">
        <v>233</v>
      </c>
      <c r="B21" s="18" t="s">
        <v>962</v>
      </c>
      <c r="C21" s="18" t="s">
        <v>970</v>
      </c>
      <c r="D21" s="18" t="s">
        <v>964</v>
      </c>
      <c r="E21" s="18" t="s">
        <v>965</v>
      </c>
    </row>
    <row r="22" spans="1:5" ht="45" x14ac:dyDescent="0.25">
      <c r="A22" s="18" t="s">
        <v>233</v>
      </c>
      <c r="B22" s="18" t="s">
        <v>971</v>
      </c>
      <c r="C22" s="18" t="s">
        <v>972</v>
      </c>
      <c r="D22" s="18" t="s">
        <v>973</v>
      </c>
      <c r="E22" s="18" t="s">
        <v>974</v>
      </c>
    </row>
    <row r="23" spans="1:5" ht="45" x14ac:dyDescent="0.25">
      <c r="A23" s="18" t="s">
        <v>233</v>
      </c>
      <c r="B23" s="18" t="s">
        <v>971</v>
      </c>
      <c r="C23" s="18" t="s">
        <v>975</v>
      </c>
      <c r="D23" s="18" t="s">
        <v>973</v>
      </c>
      <c r="E23" s="18" t="s">
        <v>974</v>
      </c>
    </row>
    <row r="24" spans="1:5" ht="45" x14ac:dyDescent="0.25">
      <c r="A24" s="18" t="s">
        <v>233</v>
      </c>
      <c r="B24" s="18" t="s">
        <v>971</v>
      </c>
      <c r="C24" s="18" t="s">
        <v>976</v>
      </c>
      <c r="D24" s="18" t="s">
        <v>973</v>
      </c>
      <c r="E24" s="18" t="s">
        <v>974</v>
      </c>
    </row>
    <row r="25" spans="1:5" ht="45" x14ac:dyDescent="0.25">
      <c r="A25" s="18" t="s">
        <v>233</v>
      </c>
      <c r="B25" s="18" t="s">
        <v>971</v>
      </c>
      <c r="C25" s="18" t="s">
        <v>977</v>
      </c>
      <c r="D25" s="18" t="s">
        <v>973</v>
      </c>
      <c r="E25" s="18" t="s">
        <v>974</v>
      </c>
    </row>
    <row r="26" spans="1:5" ht="45" x14ac:dyDescent="0.25">
      <c r="A26" s="18" t="s">
        <v>233</v>
      </c>
      <c r="B26" s="18" t="s">
        <v>971</v>
      </c>
      <c r="C26" s="18" t="s">
        <v>978</v>
      </c>
      <c r="D26" s="18" t="s">
        <v>973</v>
      </c>
      <c r="E26" s="18" t="s">
        <v>974</v>
      </c>
    </row>
    <row r="27" spans="1:5" ht="45" x14ac:dyDescent="0.25">
      <c r="A27" s="18" t="s">
        <v>233</v>
      </c>
      <c r="B27" s="18" t="s">
        <v>971</v>
      </c>
      <c r="C27" s="18" t="s">
        <v>979</v>
      </c>
      <c r="D27" s="18" t="s">
        <v>973</v>
      </c>
      <c r="E27" s="18" t="s">
        <v>974</v>
      </c>
    </row>
    <row r="28" spans="1:5" ht="45" x14ac:dyDescent="0.25">
      <c r="A28" s="18" t="s">
        <v>233</v>
      </c>
      <c r="B28" s="18" t="s">
        <v>971</v>
      </c>
      <c r="C28" s="18" t="s">
        <v>980</v>
      </c>
      <c r="D28" s="18" t="s">
        <v>973</v>
      </c>
      <c r="E28" s="18" t="s">
        <v>974</v>
      </c>
    </row>
    <row r="29" spans="1:5" ht="45" x14ac:dyDescent="0.25">
      <c r="A29" s="18" t="s">
        <v>233</v>
      </c>
      <c r="B29" s="18" t="s">
        <v>971</v>
      </c>
      <c r="C29" s="18" t="s">
        <v>981</v>
      </c>
      <c r="D29" s="18" t="s">
        <v>973</v>
      </c>
      <c r="E29" s="18" t="s">
        <v>974</v>
      </c>
    </row>
    <row r="30" spans="1:5" ht="30" x14ac:dyDescent="0.25">
      <c r="A30" s="18" t="s">
        <v>233</v>
      </c>
      <c r="B30" s="18" t="s">
        <v>982</v>
      </c>
      <c r="C30" s="18" t="s">
        <v>983</v>
      </c>
      <c r="D30" s="18" t="s">
        <v>984</v>
      </c>
      <c r="E30" s="18" t="s">
        <v>985</v>
      </c>
    </row>
    <row r="31" spans="1:5" ht="30" x14ac:dyDescent="0.25">
      <c r="A31" s="18" t="s">
        <v>233</v>
      </c>
      <c r="B31" s="18" t="s">
        <v>982</v>
      </c>
      <c r="C31" s="18" t="s">
        <v>986</v>
      </c>
      <c r="D31" s="18" t="s">
        <v>984</v>
      </c>
      <c r="E31" s="18" t="s">
        <v>985</v>
      </c>
    </row>
    <row r="32" spans="1:5" ht="30" x14ac:dyDescent="0.25">
      <c r="A32" s="18" t="s">
        <v>233</v>
      </c>
      <c r="B32" s="18" t="s">
        <v>982</v>
      </c>
      <c r="C32" s="18" t="s">
        <v>987</v>
      </c>
      <c r="D32" s="18" t="s">
        <v>984</v>
      </c>
      <c r="E32" s="18" t="s">
        <v>985</v>
      </c>
    </row>
    <row r="33" spans="1:5" ht="30" x14ac:dyDescent="0.25">
      <c r="A33" s="18" t="s">
        <v>233</v>
      </c>
      <c r="B33" s="18" t="s">
        <v>982</v>
      </c>
      <c r="C33" s="18" t="s">
        <v>988</v>
      </c>
      <c r="D33" s="18" t="s">
        <v>984</v>
      </c>
      <c r="E33" s="18" t="s">
        <v>985</v>
      </c>
    </row>
    <row r="34" spans="1:5" ht="30" x14ac:dyDescent="0.25">
      <c r="A34" s="18" t="s">
        <v>233</v>
      </c>
      <c r="B34" s="18" t="s">
        <v>982</v>
      </c>
      <c r="C34" s="18" t="s">
        <v>989</v>
      </c>
      <c r="D34" s="18" t="s">
        <v>984</v>
      </c>
      <c r="E34" s="18" t="s">
        <v>985</v>
      </c>
    </row>
    <row r="35" spans="1:5" ht="30" x14ac:dyDescent="0.25">
      <c r="A35" s="18" t="s">
        <v>233</v>
      </c>
      <c r="B35" s="18" t="s">
        <v>982</v>
      </c>
      <c r="C35" s="18" t="s">
        <v>990</v>
      </c>
      <c r="D35" s="18" t="s">
        <v>984</v>
      </c>
      <c r="E35" s="18" t="s">
        <v>985</v>
      </c>
    </row>
    <row r="36" spans="1:5" ht="30" x14ac:dyDescent="0.25">
      <c r="A36" s="18" t="s">
        <v>233</v>
      </c>
      <c r="B36" s="18" t="s">
        <v>982</v>
      </c>
      <c r="C36" s="18" t="s">
        <v>991</v>
      </c>
      <c r="D36" s="18" t="s">
        <v>984</v>
      </c>
      <c r="E36" s="18" t="s">
        <v>985</v>
      </c>
    </row>
    <row r="37" spans="1:5" ht="30" x14ac:dyDescent="0.25">
      <c r="A37" s="18" t="s">
        <v>233</v>
      </c>
      <c r="B37" s="18" t="s">
        <v>982</v>
      </c>
      <c r="C37" s="18" t="s">
        <v>992</v>
      </c>
      <c r="D37" s="18" t="s">
        <v>984</v>
      </c>
      <c r="E37" s="18" t="s">
        <v>985</v>
      </c>
    </row>
    <row r="38" spans="1:5" ht="30" x14ac:dyDescent="0.25">
      <c r="A38" s="18" t="s">
        <v>233</v>
      </c>
      <c r="B38" s="18" t="s">
        <v>993</v>
      </c>
      <c r="C38" s="18" t="s">
        <v>994</v>
      </c>
      <c r="D38" s="18" t="s">
        <v>995</v>
      </c>
      <c r="E38" s="18" t="s">
        <v>996</v>
      </c>
    </row>
    <row r="39" spans="1:5" ht="30" x14ac:dyDescent="0.25">
      <c r="A39" s="18" t="s">
        <v>233</v>
      </c>
      <c r="B39" s="18" t="s">
        <v>993</v>
      </c>
      <c r="C39" s="18" t="s">
        <v>997</v>
      </c>
      <c r="D39" s="18" t="s">
        <v>995</v>
      </c>
      <c r="E39" s="18" t="s">
        <v>996</v>
      </c>
    </row>
    <row r="40" spans="1:5" ht="30" x14ac:dyDescent="0.25">
      <c r="A40" s="18" t="s">
        <v>233</v>
      </c>
      <c r="B40" s="18" t="s">
        <v>993</v>
      </c>
      <c r="C40" s="18" t="s">
        <v>998</v>
      </c>
      <c r="D40" s="18" t="s">
        <v>995</v>
      </c>
      <c r="E40" s="18" t="s">
        <v>996</v>
      </c>
    </row>
    <row r="41" spans="1:5" ht="30" x14ac:dyDescent="0.25">
      <c r="A41" s="18" t="s">
        <v>233</v>
      </c>
      <c r="B41" s="18" t="s">
        <v>993</v>
      </c>
      <c r="C41" s="18" t="s">
        <v>999</v>
      </c>
      <c r="D41" s="18" t="s">
        <v>995</v>
      </c>
      <c r="E41" s="18" t="s">
        <v>996</v>
      </c>
    </row>
    <row r="42" spans="1:5" ht="30" x14ac:dyDescent="0.25">
      <c r="A42" s="18" t="s">
        <v>233</v>
      </c>
      <c r="B42" s="18" t="s">
        <v>993</v>
      </c>
      <c r="C42" s="18" t="s">
        <v>1000</v>
      </c>
      <c r="D42" s="18" t="s">
        <v>995</v>
      </c>
      <c r="E42" s="18" t="s">
        <v>996</v>
      </c>
    </row>
    <row r="43" spans="1:5" ht="30" x14ac:dyDescent="0.25">
      <c r="A43" s="18" t="s">
        <v>233</v>
      </c>
      <c r="B43" s="18" t="s">
        <v>993</v>
      </c>
      <c r="C43" s="18" t="s">
        <v>1001</v>
      </c>
      <c r="D43" s="18" t="s">
        <v>995</v>
      </c>
      <c r="E43" s="18" t="s">
        <v>996</v>
      </c>
    </row>
    <row r="44" spans="1:5" ht="30" x14ac:dyDescent="0.25">
      <c r="A44" s="18" t="s">
        <v>233</v>
      </c>
      <c r="B44" s="18" t="s">
        <v>993</v>
      </c>
      <c r="C44" s="18" t="s">
        <v>1002</v>
      </c>
      <c r="D44" s="18" t="s">
        <v>995</v>
      </c>
      <c r="E44" s="18" t="s">
        <v>996</v>
      </c>
    </row>
    <row r="45" spans="1:5" ht="30" x14ac:dyDescent="0.25">
      <c r="A45" s="18" t="s">
        <v>233</v>
      </c>
      <c r="B45" s="18" t="s">
        <v>993</v>
      </c>
      <c r="C45" s="18" t="s">
        <v>1003</v>
      </c>
      <c r="D45" s="18" t="s">
        <v>995</v>
      </c>
      <c r="E45" s="18" t="s">
        <v>996</v>
      </c>
    </row>
    <row r="46" spans="1:5" ht="30" x14ac:dyDescent="0.25">
      <c r="A46" s="18" t="s">
        <v>233</v>
      </c>
      <c r="B46" s="18" t="s">
        <v>1004</v>
      </c>
      <c r="C46" s="18" t="s">
        <v>1005</v>
      </c>
      <c r="D46" s="18" t="s">
        <v>1006</v>
      </c>
      <c r="E46" s="18" t="s">
        <v>1007</v>
      </c>
    </row>
    <row r="47" spans="1:5" ht="30" x14ac:dyDescent="0.25">
      <c r="A47" s="18" t="s">
        <v>233</v>
      </c>
      <c r="B47" s="18" t="s">
        <v>1004</v>
      </c>
      <c r="C47" s="18" t="s">
        <v>1008</v>
      </c>
      <c r="D47" s="18" t="s">
        <v>1006</v>
      </c>
      <c r="E47" s="18" t="s">
        <v>1007</v>
      </c>
    </row>
    <row r="48" spans="1:5" ht="30" x14ac:dyDescent="0.25">
      <c r="A48" s="18" t="s">
        <v>233</v>
      </c>
      <c r="B48" s="18" t="s">
        <v>1004</v>
      </c>
      <c r="C48" s="18" t="s">
        <v>1009</v>
      </c>
      <c r="D48" s="18" t="s">
        <v>1006</v>
      </c>
      <c r="E48" s="18" t="s">
        <v>1007</v>
      </c>
    </row>
    <row r="49" spans="1:5" ht="30" x14ac:dyDescent="0.25">
      <c r="A49" s="18" t="s">
        <v>233</v>
      </c>
      <c r="B49" s="18" t="s">
        <v>1004</v>
      </c>
      <c r="C49" s="18" t="s">
        <v>1010</v>
      </c>
      <c r="D49" s="18" t="s">
        <v>1006</v>
      </c>
      <c r="E49" s="18" t="s">
        <v>1007</v>
      </c>
    </row>
    <row r="50" spans="1:5" ht="30" x14ac:dyDescent="0.25">
      <c r="A50" s="18" t="s">
        <v>233</v>
      </c>
      <c r="B50" s="18" t="s">
        <v>1004</v>
      </c>
      <c r="C50" s="18" t="s">
        <v>1011</v>
      </c>
      <c r="D50" s="18" t="s">
        <v>1006</v>
      </c>
      <c r="E50" s="18" t="s">
        <v>1007</v>
      </c>
    </row>
    <row r="51" spans="1:5" ht="30" x14ac:dyDescent="0.25">
      <c r="A51" s="18" t="s">
        <v>233</v>
      </c>
      <c r="B51" s="18" t="s">
        <v>1004</v>
      </c>
      <c r="C51" s="18" t="s">
        <v>1012</v>
      </c>
      <c r="D51" s="18" t="s">
        <v>1006</v>
      </c>
      <c r="E51" s="18" t="s">
        <v>1007</v>
      </c>
    </row>
    <row r="52" spans="1:5" ht="45" x14ac:dyDescent="0.25">
      <c r="A52" s="18" t="s">
        <v>243</v>
      </c>
      <c r="B52" s="18" t="s">
        <v>1013</v>
      </c>
      <c r="C52" s="18" t="s">
        <v>1014</v>
      </c>
      <c r="D52" s="18" t="s">
        <v>1015</v>
      </c>
      <c r="E52" s="18" t="s">
        <v>1016</v>
      </c>
    </row>
    <row r="53" spans="1:5" ht="45" x14ac:dyDescent="0.25">
      <c r="A53" s="18" t="s">
        <v>243</v>
      </c>
      <c r="B53" s="18" t="s">
        <v>1013</v>
      </c>
      <c r="C53" s="18" t="s">
        <v>1017</v>
      </c>
      <c r="D53" s="18" t="s">
        <v>1015</v>
      </c>
      <c r="E53" s="18" t="s">
        <v>1016</v>
      </c>
    </row>
    <row r="54" spans="1:5" ht="45" x14ac:dyDescent="0.25">
      <c r="A54" s="18" t="s">
        <v>243</v>
      </c>
      <c r="B54" s="18" t="s">
        <v>1013</v>
      </c>
      <c r="C54" s="18" t="s">
        <v>1018</v>
      </c>
      <c r="D54" s="18" t="s">
        <v>1015</v>
      </c>
      <c r="E54" s="18" t="s">
        <v>1016</v>
      </c>
    </row>
    <row r="55" spans="1:5" ht="45" x14ac:dyDescent="0.25">
      <c r="A55" s="18" t="s">
        <v>243</v>
      </c>
      <c r="B55" s="18" t="s">
        <v>1013</v>
      </c>
      <c r="C55" s="18" t="s">
        <v>1019</v>
      </c>
      <c r="D55" s="18" t="s">
        <v>1015</v>
      </c>
      <c r="E55" s="18" t="s">
        <v>1016</v>
      </c>
    </row>
    <row r="56" spans="1:5" ht="45" x14ac:dyDescent="0.25">
      <c r="A56" s="18" t="s">
        <v>243</v>
      </c>
      <c r="B56" s="18" t="s">
        <v>1013</v>
      </c>
      <c r="C56" s="18" t="s">
        <v>1020</v>
      </c>
      <c r="D56" s="18" t="s">
        <v>1015</v>
      </c>
      <c r="E56" s="18" t="s">
        <v>1016</v>
      </c>
    </row>
    <row r="57" spans="1:5" ht="45" x14ac:dyDescent="0.25">
      <c r="A57" s="18" t="s">
        <v>243</v>
      </c>
      <c r="B57" s="18" t="s">
        <v>1013</v>
      </c>
      <c r="C57" s="18" t="s">
        <v>1021</v>
      </c>
      <c r="D57" s="18" t="s">
        <v>1015</v>
      </c>
      <c r="E57" s="18" t="s">
        <v>1016</v>
      </c>
    </row>
    <row r="58" spans="1:5" ht="45" x14ac:dyDescent="0.25">
      <c r="A58" s="18" t="s">
        <v>243</v>
      </c>
      <c r="B58" s="18" t="s">
        <v>1013</v>
      </c>
      <c r="C58" s="18" t="s">
        <v>1022</v>
      </c>
      <c r="D58" s="18" t="s">
        <v>1015</v>
      </c>
      <c r="E58" s="18" t="s">
        <v>1016</v>
      </c>
    </row>
    <row r="59" spans="1:5" ht="30" x14ac:dyDescent="0.25">
      <c r="A59" s="18" t="s">
        <v>243</v>
      </c>
      <c r="B59" s="18" t="s">
        <v>1023</v>
      </c>
      <c r="C59" s="18" t="s">
        <v>1024</v>
      </c>
      <c r="D59" s="18" t="s">
        <v>1025</v>
      </c>
      <c r="E59" s="18" t="s">
        <v>1026</v>
      </c>
    </row>
    <row r="60" spans="1:5" ht="30" x14ac:dyDescent="0.25">
      <c r="A60" s="18" t="s">
        <v>243</v>
      </c>
      <c r="B60" s="18" t="s">
        <v>1023</v>
      </c>
      <c r="C60" s="18" t="s">
        <v>1027</v>
      </c>
      <c r="D60" s="18" t="s">
        <v>1025</v>
      </c>
      <c r="E60" s="18" t="s">
        <v>1026</v>
      </c>
    </row>
    <row r="61" spans="1:5" ht="30" x14ac:dyDescent="0.25">
      <c r="A61" s="18" t="s">
        <v>243</v>
      </c>
      <c r="B61" s="18" t="s">
        <v>1023</v>
      </c>
      <c r="C61" s="18" t="s">
        <v>1028</v>
      </c>
      <c r="D61" s="18" t="s">
        <v>1025</v>
      </c>
      <c r="E61" s="18" t="s">
        <v>1026</v>
      </c>
    </row>
    <row r="62" spans="1:5" ht="30" x14ac:dyDescent="0.25">
      <c r="A62" s="18" t="s">
        <v>243</v>
      </c>
      <c r="B62" s="18" t="s">
        <v>1023</v>
      </c>
      <c r="C62" s="18" t="s">
        <v>1029</v>
      </c>
      <c r="D62" s="18" t="s">
        <v>1025</v>
      </c>
      <c r="E62" s="18" t="s">
        <v>1026</v>
      </c>
    </row>
    <row r="63" spans="1:5" ht="30" x14ac:dyDescent="0.25">
      <c r="A63" s="18" t="s">
        <v>243</v>
      </c>
      <c r="B63" s="18" t="s">
        <v>1023</v>
      </c>
      <c r="C63" s="18" t="s">
        <v>1030</v>
      </c>
      <c r="D63" s="18" t="s">
        <v>1025</v>
      </c>
      <c r="E63" s="18" t="s">
        <v>1026</v>
      </c>
    </row>
    <row r="64" spans="1:5" ht="30" x14ac:dyDescent="0.25">
      <c r="A64" s="18" t="s">
        <v>243</v>
      </c>
      <c r="B64" s="18" t="s">
        <v>1023</v>
      </c>
      <c r="C64" s="18" t="s">
        <v>1031</v>
      </c>
      <c r="D64" s="18" t="s">
        <v>1025</v>
      </c>
      <c r="E64" s="18" t="s">
        <v>1026</v>
      </c>
    </row>
    <row r="65" spans="1:5" ht="30" x14ac:dyDescent="0.25">
      <c r="A65" s="18" t="s">
        <v>243</v>
      </c>
      <c r="B65" s="18" t="s">
        <v>1023</v>
      </c>
      <c r="C65" s="18" t="s">
        <v>1032</v>
      </c>
      <c r="D65" s="18" t="s">
        <v>1025</v>
      </c>
      <c r="E65" s="18" t="s">
        <v>1026</v>
      </c>
    </row>
    <row r="66" spans="1:5" ht="30" x14ac:dyDescent="0.25">
      <c r="A66" s="18" t="s">
        <v>243</v>
      </c>
      <c r="B66" s="18" t="s">
        <v>1023</v>
      </c>
      <c r="C66" s="18" t="s">
        <v>1033</v>
      </c>
      <c r="D66" s="18" t="s">
        <v>1025</v>
      </c>
      <c r="E66" s="18" t="s">
        <v>1026</v>
      </c>
    </row>
    <row r="67" spans="1:5" ht="30" x14ac:dyDescent="0.25">
      <c r="A67" s="18" t="s">
        <v>243</v>
      </c>
      <c r="B67" s="18" t="s">
        <v>1023</v>
      </c>
      <c r="C67" s="18" t="s">
        <v>1034</v>
      </c>
      <c r="D67" s="18" t="s">
        <v>1025</v>
      </c>
      <c r="E67" s="18" t="s">
        <v>1026</v>
      </c>
    </row>
    <row r="68" spans="1:5" ht="30" x14ac:dyDescent="0.25">
      <c r="A68" s="18" t="s">
        <v>243</v>
      </c>
      <c r="B68" s="18" t="s">
        <v>1023</v>
      </c>
      <c r="C68" s="18" t="s">
        <v>1035</v>
      </c>
      <c r="D68" s="18" t="s">
        <v>1025</v>
      </c>
      <c r="E68" s="18" t="s">
        <v>1026</v>
      </c>
    </row>
    <row r="69" spans="1:5" ht="30" x14ac:dyDescent="0.25">
      <c r="A69" s="18" t="s">
        <v>243</v>
      </c>
      <c r="B69" s="18" t="s">
        <v>1023</v>
      </c>
      <c r="C69" s="18" t="s">
        <v>1036</v>
      </c>
      <c r="D69" s="18" t="s">
        <v>1025</v>
      </c>
      <c r="E69" s="18" t="s">
        <v>1026</v>
      </c>
    </row>
    <row r="70" spans="1:5" ht="30" x14ac:dyDescent="0.25">
      <c r="A70" s="18" t="s">
        <v>243</v>
      </c>
      <c r="B70" s="18" t="s">
        <v>1023</v>
      </c>
      <c r="C70" s="18" t="s">
        <v>1037</v>
      </c>
      <c r="D70" s="18" t="s">
        <v>1025</v>
      </c>
      <c r="E70" s="18" t="s">
        <v>1026</v>
      </c>
    </row>
    <row r="71" spans="1:5" ht="45" x14ac:dyDescent="0.25">
      <c r="A71" s="18" t="s">
        <v>243</v>
      </c>
      <c r="B71" s="18" t="s">
        <v>1038</v>
      </c>
      <c r="C71" s="18" t="s">
        <v>1039</v>
      </c>
      <c r="D71" s="18" t="s">
        <v>1040</v>
      </c>
      <c r="E71" s="18" t="s">
        <v>1041</v>
      </c>
    </row>
    <row r="72" spans="1:5" ht="45" x14ac:dyDescent="0.25">
      <c r="A72" s="18" t="s">
        <v>243</v>
      </c>
      <c r="B72" s="18" t="s">
        <v>1038</v>
      </c>
      <c r="C72" s="18" t="s">
        <v>1042</v>
      </c>
      <c r="D72" s="18" t="s">
        <v>1040</v>
      </c>
      <c r="E72" s="18" t="s">
        <v>1041</v>
      </c>
    </row>
    <row r="73" spans="1:5" ht="45" x14ac:dyDescent="0.25">
      <c r="A73" s="18" t="s">
        <v>243</v>
      </c>
      <c r="B73" s="18" t="s">
        <v>1038</v>
      </c>
      <c r="C73" s="18" t="s">
        <v>1043</v>
      </c>
      <c r="D73" s="18" t="s">
        <v>1040</v>
      </c>
      <c r="E73" s="18" t="s">
        <v>1041</v>
      </c>
    </row>
    <row r="74" spans="1:5" ht="45" x14ac:dyDescent="0.25">
      <c r="A74" s="18" t="s">
        <v>243</v>
      </c>
      <c r="B74" s="18" t="s">
        <v>1038</v>
      </c>
      <c r="C74" s="18" t="s">
        <v>1044</v>
      </c>
      <c r="D74" s="18" t="s">
        <v>1040</v>
      </c>
      <c r="E74" s="18" t="s">
        <v>1041</v>
      </c>
    </row>
    <row r="75" spans="1:5" ht="45" x14ac:dyDescent="0.25">
      <c r="A75" s="18" t="s">
        <v>243</v>
      </c>
      <c r="B75" s="18" t="s">
        <v>1038</v>
      </c>
      <c r="C75" s="18" t="s">
        <v>1045</v>
      </c>
      <c r="D75" s="18" t="s">
        <v>1040</v>
      </c>
      <c r="E75" s="18" t="s">
        <v>1041</v>
      </c>
    </row>
    <row r="76" spans="1:5" ht="45" x14ac:dyDescent="0.25">
      <c r="A76" s="18" t="s">
        <v>243</v>
      </c>
      <c r="B76" s="18" t="s">
        <v>1038</v>
      </c>
      <c r="C76" s="18" t="s">
        <v>1046</v>
      </c>
      <c r="D76" s="18" t="s">
        <v>1040</v>
      </c>
      <c r="E76" s="18" t="s">
        <v>1041</v>
      </c>
    </row>
    <row r="77" spans="1:5" ht="45" x14ac:dyDescent="0.25">
      <c r="A77" s="18" t="s">
        <v>243</v>
      </c>
      <c r="B77" s="18" t="s">
        <v>1038</v>
      </c>
      <c r="C77" s="18" t="s">
        <v>1047</v>
      </c>
      <c r="D77" s="18" t="s">
        <v>1040</v>
      </c>
      <c r="E77" s="18" t="s">
        <v>1041</v>
      </c>
    </row>
    <row r="78" spans="1:5" ht="45" x14ac:dyDescent="0.25">
      <c r="A78" s="18" t="s">
        <v>243</v>
      </c>
      <c r="B78" s="18" t="s">
        <v>1038</v>
      </c>
      <c r="C78" s="18" t="s">
        <v>1048</v>
      </c>
      <c r="D78" s="18" t="s">
        <v>1040</v>
      </c>
      <c r="E78" s="18" t="s">
        <v>1041</v>
      </c>
    </row>
    <row r="79" spans="1:5" ht="30" x14ac:dyDescent="0.25">
      <c r="A79" s="18" t="s">
        <v>243</v>
      </c>
      <c r="B79" s="18" t="s">
        <v>1049</v>
      </c>
      <c r="C79" s="18" t="s">
        <v>1050</v>
      </c>
      <c r="D79" s="18" t="s">
        <v>1051</v>
      </c>
      <c r="E79" s="18" t="s">
        <v>1052</v>
      </c>
    </row>
    <row r="80" spans="1:5" ht="30" x14ac:dyDescent="0.25">
      <c r="A80" s="18" t="s">
        <v>243</v>
      </c>
      <c r="B80" s="18" t="s">
        <v>1049</v>
      </c>
      <c r="C80" s="18" t="s">
        <v>1053</v>
      </c>
      <c r="D80" s="18" t="s">
        <v>1051</v>
      </c>
      <c r="E80" s="18" t="s">
        <v>1052</v>
      </c>
    </row>
    <row r="81" spans="1:5" ht="30" x14ac:dyDescent="0.25">
      <c r="A81" s="18" t="s">
        <v>243</v>
      </c>
      <c r="B81" s="18" t="s">
        <v>1049</v>
      </c>
      <c r="C81" s="18" t="s">
        <v>1054</v>
      </c>
      <c r="D81" s="18" t="s">
        <v>1051</v>
      </c>
      <c r="E81" s="18" t="s">
        <v>1052</v>
      </c>
    </row>
    <row r="82" spans="1:5" ht="30" x14ac:dyDescent="0.25">
      <c r="A82" s="18" t="s">
        <v>243</v>
      </c>
      <c r="B82" s="18" t="s">
        <v>1055</v>
      </c>
      <c r="C82" s="18" t="s">
        <v>1056</v>
      </c>
      <c r="D82" s="18" t="s">
        <v>1057</v>
      </c>
      <c r="E82" s="18" t="s">
        <v>1058</v>
      </c>
    </row>
    <row r="83" spans="1:5" ht="30" x14ac:dyDescent="0.25">
      <c r="A83" s="18" t="s">
        <v>243</v>
      </c>
      <c r="B83" s="18" t="s">
        <v>1055</v>
      </c>
      <c r="C83" s="18" t="s">
        <v>1059</v>
      </c>
      <c r="D83" s="18" t="s">
        <v>1057</v>
      </c>
      <c r="E83" s="18" t="s">
        <v>1058</v>
      </c>
    </row>
    <row r="84" spans="1:5" ht="30" x14ac:dyDescent="0.25">
      <c r="A84" s="18" t="s">
        <v>243</v>
      </c>
      <c r="B84" s="18" t="s">
        <v>1055</v>
      </c>
      <c r="C84" s="18" t="s">
        <v>1060</v>
      </c>
      <c r="D84" s="18" t="s">
        <v>1057</v>
      </c>
      <c r="E84" s="18" t="s">
        <v>1058</v>
      </c>
    </row>
    <row r="85" spans="1:5" ht="30" x14ac:dyDescent="0.25">
      <c r="A85" s="18" t="s">
        <v>243</v>
      </c>
      <c r="B85" s="18" t="s">
        <v>1055</v>
      </c>
      <c r="C85" s="18" t="s">
        <v>1061</v>
      </c>
      <c r="D85" s="18" t="s">
        <v>1057</v>
      </c>
      <c r="E85" s="18" t="s">
        <v>1058</v>
      </c>
    </row>
    <row r="86" spans="1:5" ht="30" x14ac:dyDescent="0.25">
      <c r="A86" s="18" t="s">
        <v>243</v>
      </c>
      <c r="B86" s="18" t="s">
        <v>1055</v>
      </c>
      <c r="C86" s="18" t="s">
        <v>1062</v>
      </c>
      <c r="D86" s="18" t="s">
        <v>1057</v>
      </c>
      <c r="E86" s="18" t="s">
        <v>1058</v>
      </c>
    </row>
    <row r="87" spans="1:5" ht="30" x14ac:dyDescent="0.25">
      <c r="A87" s="18" t="s">
        <v>243</v>
      </c>
      <c r="B87" s="18" t="s">
        <v>1055</v>
      </c>
      <c r="C87" s="18" t="s">
        <v>1063</v>
      </c>
      <c r="D87" s="18" t="s">
        <v>1057</v>
      </c>
      <c r="E87" s="18" t="s">
        <v>1058</v>
      </c>
    </row>
    <row r="88" spans="1:5" ht="30" x14ac:dyDescent="0.25">
      <c r="A88" s="18" t="s">
        <v>243</v>
      </c>
      <c r="B88" s="18" t="s">
        <v>1055</v>
      </c>
      <c r="C88" s="18" t="s">
        <v>1064</v>
      </c>
      <c r="D88" s="18" t="s">
        <v>1057</v>
      </c>
      <c r="E88" s="18" t="s">
        <v>1058</v>
      </c>
    </row>
    <row r="89" spans="1:5" ht="30" x14ac:dyDescent="0.25">
      <c r="A89" s="18" t="s">
        <v>243</v>
      </c>
      <c r="B89" s="18" t="s">
        <v>1055</v>
      </c>
      <c r="C89" s="18" t="s">
        <v>1065</v>
      </c>
      <c r="D89" s="18" t="s">
        <v>1057</v>
      </c>
      <c r="E89" s="18" t="s">
        <v>1058</v>
      </c>
    </row>
    <row r="90" spans="1:5" ht="30" x14ac:dyDescent="0.25">
      <c r="A90" s="18" t="s">
        <v>243</v>
      </c>
      <c r="B90" s="18" t="s">
        <v>1055</v>
      </c>
      <c r="C90" s="18" t="s">
        <v>1066</v>
      </c>
      <c r="D90" s="18" t="s">
        <v>1057</v>
      </c>
      <c r="E90" s="18" t="s">
        <v>1058</v>
      </c>
    </row>
    <row r="91" spans="1:5" ht="30" x14ac:dyDescent="0.25">
      <c r="A91" s="18" t="s">
        <v>243</v>
      </c>
      <c r="B91" s="18" t="s">
        <v>1055</v>
      </c>
      <c r="C91" s="18" t="s">
        <v>1067</v>
      </c>
      <c r="D91" s="18" t="s">
        <v>1057</v>
      </c>
      <c r="E91" s="18" t="s">
        <v>1058</v>
      </c>
    </row>
    <row r="92" spans="1:5" ht="45" x14ac:dyDescent="0.25">
      <c r="A92" s="18" t="s">
        <v>243</v>
      </c>
      <c r="B92" s="18" t="s">
        <v>1068</v>
      </c>
      <c r="C92" s="18" t="s">
        <v>1069</v>
      </c>
      <c r="D92" s="18" t="s">
        <v>1070</v>
      </c>
      <c r="E92" s="18" t="s">
        <v>1071</v>
      </c>
    </row>
    <row r="93" spans="1:5" ht="45" x14ac:dyDescent="0.25">
      <c r="A93" s="18" t="s">
        <v>243</v>
      </c>
      <c r="B93" s="18" t="s">
        <v>1068</v>
      </c>
      <c r="C93" s="18" t="s">
        <v>1072</v>
      </c>
      <c r="D93" s="18" t="s">
        <v>1070</v>
      </c>
      <c r="E93" s="18" t="s">
        <v>1071</v>
      </c>
    </row>
    <row r="94" spans="1:5" ht="45" x14ac:dyDescent="0.25">
      <c r="A94" s="18" t="s">
        <v>243</v>
      </c>
      <c r="B94" s="18" t="s">
        <v>1068</v>
      </c>
      <c r="C94" s="18" t="s">
        <v>1073</v>
      </c>
      <c r="D94" s="18" t="s">
        <v>1070</v>
      </c>
      <c r="E94" s="18" t="s">
        <v>1071</v>
      </c>
    </row>
    <row r="95" spans="1:5" ht="45" x14ac:dyDescent="0.25">
      <c r="A95" s="18" t="s">
        <v>243</v>
      </c>
      <c r="B95" s="18" t="s">
        <v>1068</v>
      </c>
      <c r="C95" s="18" t="s">
        <v>1074</v>
      </c>
      <c r="D95" s="18" t="s">
        <v>1070</v>
      </c>
      <c r="E95" s="18" t="s">
        <v>1071</v>
      </c>
    </row>
    <row r="96" spans="1:5" ht="45" x14ac:dyDescent="0.25">
      <c r="A96" s="18" t="s">
        <v>243</v>
      </c>
      <c r="B96" s="18" t="s">
        <v>1068</v>
      </c>
      <c r="C96" s="18" t="s">
        <v>1075</v>
      </c>
      <c r="D96" s="18" t="s">
        <v>1070</v>
      </c>
      <c r="E96" s="18" t="s">
        <v>1071</v>
      </c>
    </row>
    <row r="97" spans="1:5" ht="45" x14ac:dyDescent="0.25">
      <c r="A97" s="18" t="s">
        <v>243</v>
      </c>
      <c r="B97" s="18" t="s">
        <v>1068</v>
      </c>
      <c r="C97" s="18" t="s">
        <v>1076</v>
      </c>
      <c r="D97" s="18" t="s">
        <v>1070</v>
      </c>
      <c r="E97" s="18" t="s">
        <v>1071</v>
      </c>
    </row>
    <row r="98" spans="1:5" ht="45" x14ac:dyDescent="0.25">
      <c r="A98" s="18" t="s">
        <v>243</v>
      </c>
      <c r="B98" s="18" t="s">
        <v>1068</v>
      </c>
      <c r="C98" s="18" t="s">
        <v>1077</v>
      </c>
      <c r="D98" s="18" t="s">
        <v>1070</v>
      </c>
      <c r="E98" s="18" t="s">
        <v>1071</v>
      </c>
    </row>
    <row r="99" spans="1:5" ht="45" x14ac:dyDescent="0.25">
      <c r="A99" s="18" t="s">
        <v>243</v>
      </c>
      <c r="B99" s="18" t="s">
        <v>1068</v>
      </c>
      <c r="C99" s="18" t="s">
        <v>1078</v>
      </c>
      <c r="D99" s="18" t="s">
        <v>1070</v>
      </c>
      <c r="E99" s="18" t="s">
        <v>1071</v>
      </c>
    </row>
    <row r="100" spans="1:5" ht="45" x14ac:dyDescent="0.25">
      <c r="A100" s="18" t="s">
        <v>243</v>
      </c>
      <c r="B100" s="18" t="s">
        <v>1068</v>
      </c>
      <c r="C100" s="18" t="s">
        <v>1079</v>
      </c>
      <c r="D100" s="18" t="s">
        <v>1070</v>
      </c>
      <c r="E100" s="18" t="s">
        <v>1071</v>
      </c>
    </row>
    <row r="101" spans="1:5" ht="45" x14ac:dyDescent="0.25">
      <c r="A101" s="18" t="s">
        <v>243</v>
      </c>
      <c r="B101" s="18" t="s">
        <v>1068</v>
      </c>
      <c r="C101" s="18" t="s">
        <v>1080</v>
      </c>
      <c r="D101" s="18" t="s">
        <v>1070</v>
      </c>
      <c r="E101" s="18" t="s">
        <v>1071</v>
      </c>
    </row>
    <row r="102" spans="1:5" ht="30" x14ac:dyDescent="0.25">
      <c r="A102" s="18" t="s">
        <v>237</v>
      </c>
      <c r="B102" s="18" t="s">
        <v>1081</v>
      </c>
      <c r="C102" s="18" t="s">
        <v>1082</v>
      </c>
      <c r="D102" s="18" t="s">
        <v>1083</v>
      </c>
      <c r="E102" s="18" t="s">
        <v>1084</v>
      </c>
    </row>
    <row r="103" spans="1:5" ht="30" x14ac:dyDescent="0.25">
      <c r="A103" s="18" t="s">
        <v>237</v>
      </c>
      <c r="B103" s="18" t="s">
        <v>1081</v>
      </c>
      <c r="C103" s="18" t="s">
        <v>1085</v>
      </c>
      <c r="D103" s="18" t="s">
        <v>1083</v>
      </c>
      <c r="E103" s="18" t="s">
        <v>1084</v>
      </c>
    </row>
    <row r="104" spans="1:5" ht="30" x14ac:dyDescent="0.25">
      <c r="A104" s="18" t="s">
        <v>237</v>
      </c>
      <c r="B104" s="18" t="s">
        <v>1081</v>
      </c>
      <c r="C104" s="18" t="s">
        <v>1086</v>
      </c>
      <c r="D104" s="18" t="s">
        <v>1083</v>
      </c>
      <c r="E104" s="18" t="s">
        <v>1084</v>
      </c>
    </row>
    <row r="105" spans="1:5" ht="30" x14ac:dyDescent="0.25">
      <c r="A105" s="18" t="s">
        <v>237</v>
      </c>
      <c r="B105" s="18" t="s">
        <v>1081</v>
      </c>
      <c r="C105" s="18" t="s">
        <v>1087</v>
      </c>
      <c r="D105" s="18" t="s">
        <v>1083</v>
      </c>
      <c r="E105" s="18" t="s">
        <v>1084</v>
      </c>
    </row>
    <row r="106" spans="1:5" ht="30" x14ac:dyDescent="0.25">
      <c r="A106" s="18" t="s">
        <v>237</v>
      </c>
      <c r="B106" s="18" t="s">
        <v>1081</v>
      </c>
      <c r="C106" s="18" t="s">
        <v>1088</v>
      </c>
      <c r="D106" s="18" t="s">
        <v>1083</v>
      </c>
      <c r="E106" s="18" t="s">
        <v>1084</v>
      </c>
    </row>
    <row r="107" spans="1:5" ht="30" x14ac:dyDescent="0.25">
      <c r="A107" s="18" t="s">
        <v>237</v>
      </c>
      <c r="B107" s="18" t="s">
        <v>1081</v>
      </c>
      <c r="C107" s="18" t="s">
        <v>1089</v>
      </c>
      <c r="D107" s="18" t="s">
        <v>1083</v>
      </c>
      <c r="E107" s="18" t="s">
        <v>1084</v>
      </c>
    </row>
    <row r="108" spans="1:5" ht="30" x14ac:dyDescent="0.25">
      <c r="A108" s="18" t="s">
        <v>237</v>
      </c>
      <c r="B108" s="18" t="s">
        <v>1090</v>
      </c>
      <c r="C108" s="18" t="s">
        <v>1091</v>
      </c>
      <c r="D108" s="18" t="s">
        <v>1092</v>
      </c>
      <c r="E108" s="18" t="s">
        <v>1093</v>
      </c>
    </row>
    <row r="109" spans="1:5" ht="30" x14ac:dyDescent="0.25">
      <c r="A109" s="18" t="s">
        <v>237</v>
      </c>
      <c r="B109" s="18" t="s">
        <v>1090</v>
      </c>
      <c r="C109" s="18" t="s">
        <v>1094</v>
      </c>
      <c r="D109" s="18" t="s">
        <v>1092</v>
      </c>
      <c r="E109" s="18" t="s">
        <v>1093</v>
      </c>
    </row>
    <row r="110" spans="1:5" ht="30" x14ac:dyDescent="0.25">
      <c r="A110" s="18" t="s">
        <v>237</v>
      </c>
      <c r="B110" s="18" t="s">
        <v>1090</v>
      </c>
      <c r="C110" s="18" t="s">
        <v>1095</v>
      </c>
      <c r="D110" s="18" t="s">
        <v>1092</v>
      </c>
      <c r="E110" s="18" t="s">
        <v>1093</v>
      </c>
    </row>
    <row r="111" spans="1:5" ht="30" x14ac:dyDescent="0.25">
      <c r="A111" s="18" t="s">
        <v>237</v>
      </c>
      <c r="B111" s="18" t="s">
        <v>1090</v>
      </c>
      <c r="C111" s="18" t="s">
        <v>1096</v>
      </c>
      <c r="D111" s="18" t="s">
        <v>1092</v>
      </c>
      <c r="E111" s="18" t="s">
        <v>1093</v>
      </c>
    </row>
    <row r="112" spans="1:5" ht="30" x14ac:dyDescent="0.25">
      <c r="A112" s="18" t="s">
        <v>237</v>
      </c>
      <c r="B112" s="18" t="s">
        <v>1090</v>
      </c>
      <c r="C112" s="18" t="s">
        <v>1097</v>
      </c>
      <c r="D112" s="18" t="s">
        <v>1092</v>
      </c>
      <c r="E112" s="18" t="s">
        <v>1093</v>
      </c>
    </row>
    <row r="113" spans="1:5" ht="30" x14ac:dyDescent="0.25">
      <c r="A113" s="18" t="s">
        <v>237</v>
      </c>
      <c r="B113" s="18" t="s">
        <v>1090</v>
      </c>
      <c r="C113" s="18" t="s">
        <v>1098</v>
      </c>
      <c r="D113" s="18" t="s">
        <v>1092</v>
      </c>
      <c r="E113" s="18" t="s">
        <v>1093</v>
      </c>
    </row>
    <row r="114" spans="1:5" ht="30" x14ac:dyDescent="0.25">
      <c r="A114" s="18" t="s">
        <v>237</v>
      </c>
      <c r="B114" s="18" t="s">
        <v>1099</v>
      </c>
      <c r="C114" s="18" t="s">
        <v>1100</v>
      </c>
      <c r="D114" s="18" t="s">
        <v>1101</v>
      </c>
      <c r="E114" s="18" t="s">
        <v>1102</v>
      </c>
    </row>
    <row r="115" spans="1:5" ht="30" x14ac:dyDescent="0.25">
      <c r="A115" s="18" t="s">
        <v>237</v>
      </c>
      <c r="B115" s="18" t="s">
        <v>1099</v>
      </c>
      <c r="C115" s="18" t="s">
        <v>1103</v>
      </c>
      <c r="D115" s="18" t="s">
        <v>1101</v>
      </c>
      <c r="E115" s="18" t="s">
        <v>1102</v>
      </c>
    </row>
    <row r="116" spans="1:5" ht="30" x14ac:dyDescent="0.25">
      <c r="A116" s="18" t="s">
        <v>237</v>
      </c>
      <c r="B116" s="18" t="s">
        <v>1104</v>
      </c>
      <c r="C116" s="18" t="s">
        <v>1105</v>
      </c>
      <c r="D116" s="18" t="s">
        <v>1106</v>
      </c>
      <c r="E116" s="18" t="s">
        <v>1107</v>
      </c>
    </row>
    <row r="117" spans="1:5" ht="30" x14ac:dyDescent="0.25">
      <c r="A117" s="18" t="s">
        <v>237</v>
      </c>
      <c r="B117" s="18" t="s">
        <v>1104</v>
      </c>
      <c r="C117" s="18" t="s">
        <v>1108</v>
      </c>
      <c r="D117" s="18" t="s">
        <v>1106</v>
      </c>
      <c r="E117" s="18" t="s">
        <v>1107</v>
      </c>
    </row>
    <row r="118" spans="1:5" ht="30" x14ac:dyDescent="0.25">
      <c r="A118" s="18" t="s">
        <v>237</v>
      </c>
      <c r="B118" s="18" t="s">
        <v>1104</v>
      </c>
      <c r="C118" s="18" t="s">
        <v>1109</v>
      </c>
      <c r="D118" s="18" t="s">
        <v>1106</v>
      </c>
      <c r="E118" s="18" t="s">
        <v>1107</v>
      </c>
    </row>
    <row r="119" spans="1:5" ht="30" x14ac:dyDescent="0.25">
      <c r="A119" s="18" t="s">
        <v>237</v>
      </c>
      <c r="B119" s="18" t="s">
        <v>1104</v>
      </c>
      <c r="C119" s="18" t="s">
        <v>1110</v>
      </c>
      <c r="D119" s="18" t="s">
        <v>1106</v>
      </c>
      <c r="E119" s="18" t="s">
        <v>1107</v>
      </c>
    </row>
    <row r="120" spans="1:5" ht="30" x14ac:dyDescent="0.25">
      <c r="A120" s="18" t="s">
        <v>237</v>
      </c>
      <c r="B120" s="18" t="s">
        <v>1104</v>
      </c>
      <c r="C120" s="18" t="s">
        <v>1111</v>
      </c>
      <c r="D120" s="18" t="s">
        <v>1106</v>
      </c>
      <c r="E120" s="18" t="s">
        <v>1107</v>
      </c>
    </row>
    <row r="121" spans="1:5" ht="30" x14ac:dyDescent="0.25">
      <c r="A121" s="18" t="s">
        <v>237</v>
      </c>
      <c r="B121" s="18" t="s">
        <v>1104</v>
      </c>
      <c r="C121" s="18" t="s">
        <v>1112</v>
      </c>
      <c r="D121" s="18" t="s">
        <v>1106</v>
      </c>
      <c r="E121" s="18" t="s">
        <v>1107</v>
      </c>
    </row>
    <row r="122" spans="1:5" ht="30" x14ac:dyDescent="0.25">
      <c r="A122" s="18" t="s">
        <v>237</v>
      </c>
      <c r="B122" s="18" t="s">
        <v>1113</v>
      </c>
      <c r="C122" s="18" t="s">
        <v>1114</v>
      </c>
      <c r="D122" s="18" t="s">
        <v>1115</v>
      </c>
      <c r="E122" s="18" t="s">
        <v>1116</v>
      </c>
    </row>
    <row r="123" spans="1:5" ht="30" x14ac:dyDescent="0.25">
      <c r="A123" s="18" t="s">
        <v>237</v>
      </c>
      <c r="B123" s="18" t="s">
        <v>1113</v>
      </c>
      <c r="C123" s="18" t="s">
        <v>1117</v>
      </c>
      <c r="D123" s="18" t="s">
        <v>1115</v>
      </c>
      <c r="E123" s="18" t="s">
        <v>1116</v>
      </c>
    </row>
    <row r="124" spans="1:5" ht="30" x14ac:dyDescent="0.25">
      <c r="A124" s="18" t="s">
        <v>237</v>
      </c>
      <c r="B124" s="18" t="s">
        <v>1113</v>
      </c>
      <c r="C124" s="18" t="s">
        <v>1118</v>
      </c>
      <c r="D124" s="18" t="s">
        <v>1115</v>
      </c>
      <c r="E124" s="18" t="s">
        <v>1116</v>
      </c>
    </row>
    <row r="125" spans="1:5" ht="30" x14ac:dyDescent="0.25">
      <c r="A125" s="18" t="s">
        <v>237</v>
      </c>
      <c r="B125" s="18" t="s">
        <v>1113</v>
      </c>
      <c r="C125" s="18" t="s">
        <v>1119</v>
      </c>
      <c r="D125" s="18" t="s">
        <v>1115</v>
      </c>
      <c r="E125" s="18" t="s">
        <v>1116</v>
      </c>
    </row>
    <row r="126" spans="1:5" ht="30" x14ac:dyDescent="0.25">
      <c r="A126" s="18" t="s">
        <v>237</v>
      </c>
      <c r="B126" s="18" t="s">
        <v>1113</v>
      </c>
      <c r="C126" s="18" t="s">
        <v>1120</v>
      </c>
      <c r="D126" s="18" t="s">
        <v>1115</v>
      </c>
      <c r="E126" s="18" t="s">
        <v>1116</v>
      </c>
    </row>
    <row r="127" spans="1:5" ht="30" x14ac:dyDescent="0.25">
      <c r="A127" s="18" t="s">
        <v>237</v>
      </c>
      <c r="B127" s="18" t="s">
        <v>1113</v>
      </c>
      <c r="C127" s="18" t="s">
        <v>1121</v>
      </c>
      <c r="D127" s="18" t="s">
        <v>1115</v>
      </c>
      <c r="E127" s="18" t="s">
        <v>1116</v>
      </c>
    </row>
    <row r="128" spans="1:5" ht="30" x14ac:dyDescent="0.25">
      <c r="A128" s="18" t="s">
        <v>237</v>
      </c>
      <c r="B128" s="18" t="s">
        <v>1122</v>
      </c>
      <c r="C128" s="18" t="s">
        <v>1123</v>
      </c>
      <c r="D128" s="18" t="s">
        <v>1124</v>
      </c>
      <c r="E128" s="18" t="s">
        <v>1125</v>
      </c>
    </row>
    <row r="129" spans="1:5" ht="30" x14ac:dyDescent="0.25">
      <c r="A129" s="18" t="s">
        <v>237</v>
      </c>
      <c r="B129" s="18" t="s">
        <v>1122</v>
      </c>
      <c r="C129" s="18" t="s">
        <v>1126</v>
      </c>
      <c r="D129" s="18" t="s">
        <v>1124</v>
      </c>
      <c r="E129" s="18" t="s">
        <v>1125</v>
      </c>
    </row>
    <row r="130" spans="1:5" ht="30" x14ac:dyDescent="0.25">
      <c r="A130" s="18" t="s">
        <v>237</v>
      </c>
      <c r="B130" s="18" t="s">
        <v>1122</v>
      </c>
      <c r="C130" s="18" t="s">
        <v>1127</v>
      </c>
      <c r="D130" s="18" t="s">
        <v>1124</v>
      </c>
      <c r="E130" s="18" t="s">
        <v>1125</v>
      </c>
    </row>
    <row r="131" spans="1:5" ht="30" x14ac:dyDescent="0.25">
      <c r="A131" s="18" t="s">
        <v>237</v>
      </c>
      <c r="B131" s="18" t="s">
        <v>1122</v>
      </c>
      <c r="C131" s="18" t="s">
        <v>1128</v>
      </c>
      <c r="D131" s="18" t="s">
        <v>1124</v>
      </c>
      <c r="E131" s="18" t="s">
        <v>1125</v>
      </c>
    </row>
    <row r="132" spans="1:5" ht="30" x14ac:dyDescent="0.25">
      <c r="A132" s="18" t="s">
        <v>237</v>
      </c>
      <c r="B132" s="18" t="s">
        <v>1122</v>
      </c>
      <c r="C132" s="18" t="s">
        <v>1129</v>
      </c>
      <c r="D132" s="18" t="s">
        <v>1124</v>
      </c>
      <c r="E132" s="18" t="s">
        <v>1125</v>
      </c>
    </row>
    <row r="133" spans="1:5" ht="30" x14ac:dyDescent="0.25">
      <c r="A133" s="18" t="s">
        <v>237</v>
      </c>
      <c r="B133" s="18" t="s">
        <v>1122</v>
      </c>
      <c r="C133" s="18" t="s">
        <v>1130</v>
      </c>
      <c r="D133" s="18" t="s">
        <v>1124</v>
      </c>
      <c r="E133" s="18" t="s">
        <v>1125</v>
      </c>
    </row>
    <row r="134" spans="1:5" ht="30" x14ac:dyDescent="0.25">
      <c r="A134" s="18" t="s">
        <v>237</v>
      </c>
      <c r="B134" s="18" t="s">
        <v>1122</v>
      </c>
      <c r="C134" s="18" t="s">
        <v>1131</v>
      </c>
      <c r="D134" s="18" t="s">
        <v>1124</v>
      </c>
      <c r="E134" s="18" t="s">
        <v>1125</v>
      </c>
    </row>
    <row r="135" spans="1:5" ht="30" x14ac:dyDescent="0.25">
      <c r="A135" s="18" t="s">
        <v>237</v>
      </c>
      <c r="B135" s="18" t="s">
        <v>1122</v>
      </c>
      <c r="C135" s="18" t="s">
        <v>1132</v>
      </c>
      <c r="D135" s="18" t="s">
        <v>1124</v>
      </c>
      <c r="E135" s="18" t="s">
        <v>1125</v>
      </c>
    </row>
    <row r="136" spans="1:5" ht="45" x14ac:dyDescent="0.25">
      <c r="A136" s="18" t="s">
        <v>237</v>
      </c>
      <c r="B136" s="18" t="s">
        <v>1133</v>
      </c>
      <c r="C136" s="18" t="s">
        <v>1134</v>
      </c>
      <c r="D136" s="18" t="s">
        <v>1135</v>
      </c>
      <c r="E136" s="18" t="s">
        <v>1136</v>
      </c>
    </row>
    <row r="137" spans="1:5" ht="45" x14ac:dyDescent="0.25">
      <c r="A137" s="18" t="s">
        <v>237</v>
      </c>
      <c r="B137" s="18" t="s">
        <v>1133</v>
      </c>
      <c r="C137" s="18" t="s">
        <v>1137</v>
      </c>
      <c r="D137" s="18" t="s">
        <v>1135</v>
      </c>
      <c r="E137" s="18" t="s">
        <v>1136</v>
      </c>
    </row>
    <row r="138" spans="1:5" ht="45" x14ac:dyDescent="0.25">
      <c r="A138" s="18" t="s">
        <v>237</v>
      </c>
      <c r="B138" s="18" t="s">
        <v>1133</v>
      </c>
      <c r="C138" s="18" t="s">
        <v>1138</v>
      </c>
      <c r="D138" s="18" t="s">
        <v>1135</v>
      </c>
      <c r="E138" s="18" t="s">
        <v>1136</v>
      </c>
    </row>
    <row r="139" spans="1:5" ht="45" x14ac:dyDescent="0.25">
      <c r="A139" s="18" t="s">
        <v>237</v>
      </c>
      <c r="B139" s="18" t="s">
        <v>1133</v>
      </c>
      <c r="C139" s="18" t="s">
        <v>1139</v>
      </c>
      <c r="D139" s="18" t="s">
        <v>1135</v>
      </c>
      <c r="E139" s="18" t="s">
        <v>1136</v>
      </c>
    </row>
    <row r="140" spans="1:5" ht="45" x14ac:dyDescent="0.25">
      <c r="A140" s="18" t="s">
        <v>237</v>
      </c>
      <c r="B140" s="18" t="s">
        <v>1133</v>
      </c>
      <c r="C140" s="18" t="s">
        <v>1140</v>
      </c>
      <c r="D140" s="18" t="s">
        <v>1135</v>
      </c>
      <c r="E140" s="18" t="s">
        <v>1136</v>
      </c>
    </row>
    <row r="141" spans="1:5" ht="45" x14ac:dyDescent="0.25">
      <c r="A141" s="18" t="s">
        <v>237</v>
      </c>
      <c r="B141" s="18" t="s">
        <v>1133</v>
      </c>
      <c r="C141" s="18" t="s">
        <v>1141</v>
      </c>
      <c r="D141" s="18" t="s">
        <v>1135</v>
      </c>
      <c r="E141" s="18" t="s">
        <v>1136</v>
      </c>
    </row>
    <row r="142" spans="1:5" ht="45" x14ac:dyDescent="0.25">
      <c r="A142" s="18" t="s">
        <v>237</v>
      </c>
      <c r="B142" s="18" t="s">
        <v>1133</v>
      </c>
      <c r="C142" s="18" t="s">
        <v>1142</v>
      </c>
      <c r="D142" s="18" t="s">
        <v>1135</v>
      </c>
      <c r="E142" s="18" t="s">
        <v>1136</v>
      </c>
    </row>
    <row r="143" spans="1:5" ht="45" x14ac:dyDescent="0.25">
      <c r="A143" s="18" t="s">
        <v>237</v>
      </c>
      <c r="B143" s="18" t="s">
        <v>1133</v>
      </c>
      <c r="C143" s="18" t="s">
        <v>1143</v>
      </c>
      <c r="D143" s="18" t="s">
        <v>1135</v>
      </c>
      <c r="E143" s="18" t="s">
        <v>1136</v>
      </c>
    </row>
    <row r="144" spans="1:5" ht="30" x14ac:dyDescent="0.25">
      <c r="A144" s="18" t="s">
        <v>237</v>
      </c>
      <c r="B144" s="18" t="s">
        <v>1144</v>
      </c>
      <c r="C144" s="18" t="s">
        <v>1145</v>
      </c>
      <c r="D144" s="18" t="s">
        <v>1146</v>
      </c>
      <c r="E144" s="18" t="s">
        <v>1147</v>
      </c>
    </row>
    <row r="145" spans="1:5" ht="30" x14ac:dyDescent="0.25">
      <c r="A145" s="18" t="s">
        <v>237</v>
      </c>
      <c r="B145" s="18" t="s">
        <v>1144</v>
      </c>
      <c r="C145" s="18" t="s">
        <v>1148</v>
      </c>
      <c r="D145" s="18" t="s">
        <v>1146</v>
      </c>
      <c r="E145" s="18" t="s">
        <v>1147</v>
      </c>
    </row>
    <row r="146" spans="1:5" ht="30" x14ac:dyDescent="0.25">
      <c r="A146" s="18" t="s">
        <v>237</v>
      </c>
      <c r="B146" s="18" t="s">
        <v>1144</v>
      </c>
      <c r="C146" s="18" t="s">
        <v>1149</v>
      </c>
      <c r="D146" s="18" t="s">
        <v>1146</v>
      </c>
      <c r="E146" s="18" t="s">
        <v>1147</v>
      </c>
    </row>
    <row r="147" spans="1:5" ht="30" x14ac:dyDescent="0.25">
      <c r="A147" s="18" t="s">
        <v>237</v>
      </c>
      <c r="B147" s="18" t="s">
        <v>1144</v>
      </c>
      <c r="C147" s="18" t="s">
        <v>1150</v>
      </c>
      <c r="D147" s="18" t="s">
        <v>1146</v>
      </c>
      <c r="E147" s="18" t="s">
        <v>1147</v>
      </c>
    </row>
    <row r="148" spans="1:5" ht="30" x14ac:dyDescent="0.25">
      <c r="A148" s="18" t="s">
        <v>237</v>
      </c>
      <c r="B148" s="18" t="s">
        <v>1144</v>
      </c>
      <c r="C148" s="18" t="s">
        <v>1151</v>
      </c>
      <c r="D148" s="18" t="s">
        <v>1146</v>
      </c>
      <c r="E148" s="18" t="s">
        <v>1147</v>
      </c>
    </row>
    <row r="149" spans="1:5" ht="30" x14ac:dyDescent="0.25">
      <c r="A149" s="18" t="s">
        <v>237</v>
      </c>
      <c r="B149" s="18" t="s">
        <v>1144</v>
      </c>
      <c r="C149" s="18" t="s">
        <v>1152</v>
      </c>
      <c r="D149" s="18" t="s">
        <v>1146</v>
      </c>
      <c r="E149" s="18" t="s">
        <v>1147</v>
      </c>
    </row>
    <row r="150" spans="1:5" ht="30" x14ac:dyDescent="0.25">
      <c r="A150" s="18" t="s">
        <v>237</v>
      </c>
      <c r="B150" s="18" t="s">
        <v>1144</v>
      </c>
      <c r="C150" s="18" t="s">
        <v>1153</v>
      </c>
      <c r="D150" s="18" t="s">
        <v>1146</v>
      </c>
      <c r="E150" s="18" t="s">
        <v>1147</v>
      </c>
    </row>
    <row r="151" spans="1:5" ht="30" x14ac:dyDescent="0.25">
      <c r="A151" s="18" t="s">
        <v>237</v>
      </c>
      <c r="B151" s="18" t="s">
        <v>1144</v>
      </c>
      <c r="C151" s="18" t="s">
        <v>1154</v>
      </c>
      <c r="D151" s="18" t="s">
        <v>1146</v>
      </c>
      <c r="E151" s="18" t="s">
        <v>1147</v>
      </c>
    </row>
    <row r="152" spans="1:5" ht="30" x14ac:dyDescent="0.25">
      <c r="A152" s="18" t="s">
        <v>249</v>
      </c>
      <c r="B152" s="18" t="s">
        <v>1155</v>
      </c>
      <c r="C152" s="18" t="s">
        <v>1156</v>
      </c>
      <c r="D152" s="18" t="s">
        <v>1157</v>
      </c>
      <c r="E152" s="18" t="s">
        <v>1158</v>
      </c>
    </row>
    <row r="153" spans="1:5" ht="30" x14ac:dyDescent="0.25">
      <c r="A153" s="18" t="s">
        <v>249</v>
      </c>
      <c r="B153" s="18" t="s">
        <v>1155</v>
      </c>
      <c r="C153" s="18" t="s">
        <v>1159</v>
      </c>
      <c r="D153" s="18" t="s">
        <v>1160</v>
      </c>
      <c r="E153" s="18" t="s">
        <v>1161</v>
      </c>
    </row>
    <row r="154" spans="1:5" ht="30" x14ac:dyDescent="0.25">
      <c r="A154" s="18" t="s">
        <v>249</v>
      </c>
      <c r="B154" s="18" t="s">
        <v>1155</v>
      </c>
      <c r="C154" s="18" t="s">
        <v>1162</v>
      </c>
      <c r="D154" s="18" t="s">
        <v>1163</v>
      </c>
      <c r="E154" s="18" t="s">
        <v>1164</v>
      </c>
    </row>
    <row r="155" spans="1:5" ht="30" x14ac:dyDescent="0.25">
      <c r="A155" s="18" t="s">
        <v>249</v>
      </c>
      <c r="B155" s="18" t="s">
        <v>1155</v>
      </c>
      <c r="C155" s="18" t="s">
        <v>1165</v>
      </c>
      <c r="D155" s="18" t="s">
        <v>1166</v>
      </c>
      <c r="E155" s="18" t="s">
        <v>1167</v>
      </c>
    </row>
    <row r="156" spans="1:5" ht="30" x14ac:dyDescent="0.25">
      <c r="A156" s="18" t="s">
        <v>249</v>
      </c>
      <c r="B156" s="18" t="s">
        <v>1155</v>
      </c>
      <c r="C156" s="18" t="s">
        <v>1168</v>
      </c>
      <c r="D156" s="18" t="s">
        <v>1169</v>
      </c>
      <c r="E156" s="18" t="s">
        <v>1170</v>
      </c>
    </row>
    <row r="157" spans="1:5" ht="30" x14ac:dyDescent="0.25">
      <c r="A157" s="18" t="s">
        <v>249</v>
      </c>
      <c r="B157" s="18" t="s">
        <v>1155</v>
      </c>
      <c r="C157" s="18" t="s">
        <v>1171</v>
      </c>
      <c r="D157" s="18" t="s">
        <v>1172</v>
      </c>
      <c r="E157" s="18" t="s">
        <v>1173</v>
      </c>
    </row>
    <row r="158" spans="1:5" ht="30" x14ac:dyDescent="0.25">
      <c r="A158" s="18" t="s">
        <v>249</v>
      </c>
      <c r="B158" s="18" t="s">
        <v>1155</v>
      </c>
      <c r="C158" s="18" t="s">
        <v>1174</v>
      </c>
      <c r="D158" s="18" t="s">
        <v>1175</v>
      </c>
      <c r="E158" s="18" t="s">
        <v>1176</v>
      </c>
    </row>
    <row r="159" spans="1:5" ht="30" x14ac:dyDescent="0.25">
      <c r="A159" s="18" t="s">
        <v>249</v>
      </c>
      <c r="B159" s="18" t="s">
        <v>1155</v>
      </c>
      <c r="C159" s="18" t="s">
        <v>1177</v>
      </c>
      <c r="D159" s="18" t="s">
        <v>1178</v>
      </c>
      <c r="E159" s="18" t="s">
        <v>1179</v>
      </c>
    </row>
    <row r="160" spans="1:5" ht="30" x14ac:dyDescent="0.25">
      <c r="A160" s="18" t="s">
        <v>249</v>
      </c>
      <c r="B160" s="18" t="s">
        <v>1155</v>
      </c>
      <c r="C160" s="18" t="s">
        <v>1180</v>
      </c>
      <c r="D160" s="18" t="s">
        <v>1181</v>
      </c>
      <c r="E160" s="18" t="s">
        <v>1182</v>
      </c>
    </row>
    <row r="161" spans="1:5" ht="30" x14ac:dyDescent="0.25">
      <c r="A161" s="18" t="s">
        <v>249</v>
      </c>
      <c r="B161" s="18" t="s">
        <v>1155</v>
      </c>
      <c r="C161" s="18" t="s">
        <v>1183</v>
      </c>
      <c r="D161" s="18" t="s">
        <v>1184</v>
      </c>
      <c r="E161" s="18" t="s">
        <v>1185</v>
      </c>
    </row>
    <row r="162" spans="1:5" ht="30" x14ac:dyDescent="0.25">
      <c r="A162" s="18" t="s">
        <v>249</v>
      </c>
      <c r="B162" s="18" t="s">
        <v>1186</v>
      </c>
      <c r="C162" s="18" t="s">
        <v>1187</v>
      </c>
      <c r="D162" s="18" t="s">
        <v>1188</v>
      </c>
      <c r="E162" s="18" t="s">
        <v>1189</v>
      </c>
    </row>
    <row r="163" spans="1:5" ht="30" x14ac:dyDescent="0.25">
      <c r="A163" s="18" t="s">
        <v>249</v>
      </c>
      <c r="B163" s="18" t="s">
        <v>1186</v>
      </c>
      <c r="C163" s="18" t="s">
        <v>1190</v>
      </c>
      <c r="D163" s="18" t="s">
        <v>1191</v>
      </c>
      <c r="E163" s="18" t="s">
        <v>1192</v>
      </c>
    </row>
    <row r="164" spans="1:5" ht="30" x14ac:dyDescent="0.25">
      <c r="A164" s="18" t="s">
        <v>249</v>
      </c>
      <c r="B164" s="18" t="s">
        <v>1186</v>
      </c>
      <c r="C164" s="18" t="s">
        <v>1193</v>
      </c>
      <c r="D164" s="18" t="s">
        <v>1194</v>
      </c>
      <c r="E164" s="18" t="s">
        <v>1195</v>
      </c>
    </row>
    <row r="165" spans="1:5" ht="30" x14ac:dyDescent="0.25">
      <c r="A165" s="18" t="s">
        <v>249</v>
      </c>
      <c r="B165" s="18" t="s">
        <v>1186</v>
      </c>
      <c r="C165" s="18" t="s">
        <v>1196</v>
      </c>
      <c r="D165" s="18" t="s">
        <v>1197</v>
      </c>
      <c r="E165" s="18" t="s">
        <v>1198</v>
      </c>
    </row>
    <row r="166" spans="1:5" ht="30" x14ac:dyDescent="0.25">
      <c r="A166" s="18" t="s">
        <v>249</v>
      </c>
      <c r="B166" s="18" t="s">
        <v>1186</v>
      </c>
      <c r="C166" s="18" t="s">
        <v>1199</v>
      </c>
      <c r="D166" s="18" t="s">
        <v>1200</v>
      </c>
      <c r="E166" s="18" t="s">
        <v>1201</v>
      </c>
    </row>
    <row r="167" spans="1:5" ht="30" x14ac:dyDescent="0.25">
      <c r="A167" s="18" t="s">
        <v>249</v>
      </c>
      <c r="B167" s="18" t="s">
        <v>1186</v>
      </c>
      <c r="C167" s="18" t="s">
        <v>1202</v>
      </c>
      <c r="D167" s="18" t="s">
        <v>1203</v>
      </c>
      <c r="E167" s="18" t="s">
        <v>1204</v>
      </c>
    </row>
    <row r="168" spans="1:5" ht="30" x14ac:dyDescent="0.25">
      <c r="A168" s="18" t="s">
        <v>249</v>
      </c>
      <c r="B168" s="18" t="s">
        <v>1186</v>
      </c>
      <c r="C168" s="18" t="s">
        <v>1205</v>
      </c>
      <c r="D168" s="18" t="s">
        <v>1206</v>
      </c>
      <c r="E168" s="18" t="s">
        <v>1207</v>
      </c>
    </row>
    <row r="169" spans="1:5" ht="30" x14ac:dyDescent="0.25">
      <c r="A169" s="18" t="s">
        <v>249</v>
      </c>
      <c r="B169" s="18" t="s">
        <v>1186</v>
      </c>
      <c r="C169" s="18" t="s">
        <v>1208</v>
      </c>
      <c r="D169" s="18" t="s">
        <v>1209</v>
      </c>
      <c r="E169" s="18" t="s">
        <v>1210</v>
      </c>
    </row>
    <row r="170" spans="1:5" ht="30" x14ac:dyDescent="0.25">
      <c r="A170" s="18" t="s">
        <v>249</v>
      </c>
      <c r="B170" s="18" t="s">
        <v>1186</v>
      </c>
      <c r="C170" s="18" t="s">
        <v>1211</v>
      </c>
      <c r="D170" s="18" t="s">
        <v>1212</v>
      </c>
      <c r="E170" s="18" t="s">
        <v>1213</v>
      </c>
    </row>
    <row r="171" spans="1:5" ht="30" x14ac:dyDescent="0.25">
      <c r="A171" s="18" t="s">
        <v>249</v>
      </c>
      <c r="B171" s="18" t="s">
        <v>1186</v>
      </c>
      <c r="C171" s="18" t="s">
        <v>1214</v>
      </c>
      <c r="D171" s="18" t="s">
        <v>1215</v>
      </c>
      <c r="E171" s="18" t="s">
        <v>1216</v>
      </c>
    </row>
    <row r="172" spans="1:5" ht="30" x14ac:dyDescent="0.25">
      <c r="A172" s="18" t="s">
        <v>249</v>
      </c>
      <c r="B172" s="18" t="s">
        <v>1217</v>
      </c>
      <c r="C172" s="18" t="s">
        <v>1218</v>
      </c>
      <c r="D172" s="18" t="s">
        <v>1219</v>
      </c>
      <c r="E172" s="18" t="s">
        <v>1220</v>
      </c>
    </row>
    <row r="173" spans="1:5" ht="30" x14ac:dyDescent="0.25">
      <c r="A173" s="18" t="s">
        <v>249</v>
      </c>
      <c r="B173" s="18" t="s">
        <v>1217</v>
      </c>
      <c r="C173" s="18" t="s">
        <v>1221</v>
      </c>
      <c r="D173" s="18" t="s">
        <v>1222</v>
      </c>
      <c r="E173" s="18" t="s">
        <v>1223</v>
      </c>
    </row>
    <row r="174" spans="1:5" ht="30" x14ac:dyDescent="0.25">
      <c r="A174" s="18" t="s">
        <v>249</v>
      </c>
      <c r="B174" s="18" t="s">
        <v>1217</v>
      </c>
      <c r="C174" s="18" t="s">
        <v>1224</v>
      </c>
      <c r="D174" s="18" t="s">
        <v>1225</v>
      </c>
      <c r="E174" s="18" t="s">
        <v>1226</v>
      </c>
    </row>
    <row r="175" spans="1:5" ht="30" x14ac:dyDescent="0.25">
      <c r="A175" s="18" t="s">
        <v>249</v>
      </c>
      <c r="B175" s="18" t="s">
        <v>1217</v>
      </c>
      <c r="C175" s="18" t="s">
        <v>1227</v>
      </c>
      <c r="D175" s="18" t="s">
        <v>1228</v>
      </c>
      <c r="E175" s="18" t="s">
        <v>1229</v>
      </c>
    </row>
    <row r="176" spans="1:5" ht="30" x14ac:dyDescent="0.25">
      <c r="A176" s="18" t="s">
        <v>249</v>
      </c>
      <c r="B176" s="18" t="s">
        <v>1217</v>
      </c>
      <c r="C176" s="18" t="s">
        <v>1230</v>
      </c>
      <c r="D176" s="18" t="s">
        <v>1231</v>
      </c>
      <c r="E176" s="18" t="s">
        <v>1232</v>
      </c>
    </row>
    <row r="177" spans="1:5" ht="30" x14ac:dyDescent="0.25">
      <c r="A177" s="18" t="s">
        <v>249</v>
      </c>
      <c r="B177" s="18" t="s">
        <v>1217</v>
      </c>
      <c r="C177" s="18" t="s">
        <v>1233</v>
      </c>
      <c r="D177" s="18" t="s">
        <v>1234</v>
      </c>
      <c r="E177" s="18" t="s">
        <v>1235</v>
      </c>
    </row>
    <row r="178" spans="1:5" ht="30" x14ac:dyDescent="0.25">
      <c r="A178" s="18" t="s">
        <v>249</v>
      </c>
      <c r="B178" s="18" t="s">
        <v>1217</v>
      </c>
      <c r="C178" s="18" t="s">
        <v>1236</v>
      </c>
      <c r="D178" s="18" t="s">
        <v>1237</v>
      </c>
      <c r="E178" s="18" t="s">
        <v>1238</v>
      </c>
    </row>
    <row r="179" spans="1:5" ht="30" x14ac:dyDescent="0.25">
      <c r="A179" s="18" t="s">
        <v>249</v>
      </c>
      <c r="B179" s="18" t="s">
        <v>1217</v>
      </c>
      <c r="C179" s="18" t="s">
        <v>1239</v>
      </c>
      <c r="D179" s="18" t="s">
        <v>1240</v>
      </c>
      <c r="E179" s="18" t="s">
        <v>1241</v>
      </c>
    </row>
    <row r="180" spans="1:5" ht="30" x14ac:dyDescent="0.25">
      <c r="A180" s="18" t="s">
        <v>249</v>
      </c>
      <c r="B180" s="18" t="s">
        <v>1217</v>
      </c>
      <c r="C180" s="18" t="s">
        <v>1242</v>
      </c>
      <c r="D180" s="18" t="s">
        <v>1243</v>
      </c>
      <c r="E180" s="18" t="s">
        <v>1244</v>
      </c>
    </row>
    <row r="181" spans="1:5" ht="30" x14ac:dyDescent="0.25">
      <c r="A181" s="18" t="s">
        <v>249</v>
      </c>
      <c r="B181" s="18" t="s">
        <v>1217</v>
      </c>
      <c r="C181" s="18" t="s">
        <v>1245</v>
      </c>
      <c r="D181" s="18" t="s">
        <v>1246</v>
      </c>
      <c r="E181" s="18" t="s">
        <v>1247</v>
      </c>
    </row>
    <row r="182" spans="1:5" ht="30" x14ac:dyDescent="0.25">
      <c r="A182" s="18" t="s">
        <v>249</v>
      </c>
      <c r="B182" s="18" t="s">
        <v>1217</v>
      </c>
      <c r="C182" s="18" t="s">
        <v>1248</v>
      </c>
      <c r="D182" s="18" t="s">
        <v>1249</v>
      </c>
      <c r="E182" s="18" t="s">
        <v>1250</v>
      </c>
    </row>
    <row r="183" spans="1:5" ht="30" x14ac:dyDescent="0.25">
      <c r="A183" s="18" t="s">
        <v>249</v>
      </c>
      <c r="B183" s="18" t="s">
        <v>1217</v>
      </c>
      <c r="C183" s="18" t="s">
        <v>1251</v>
      </c>
      <c r="D183" s="18" t="s">
        <v>1252</v>
      </c>
      <c r="E183" s="18" t="s">
        <v>1253</v>
      </c>
    </row>
    <row r="184" spans="1:5" ht="30" x14ac:dyDescent="0.25">
      <c r="A184" s="18" t="s">
        <v>249</v>
      </c>
      <c r="B184" s="18" t="s">
        <v>1217</v>
      </c>
      <c r="C184" s="18" t="s">
        <v>1254</v>
      </c>
      <c r="D184" s="18" t="s">
        <v>1255</v>
      </c>
      <c r="E184" s="18" t="s">
        <v>1256</v>
      </c>
    </row>
    <row r="185" spans="1:5" ht="30" x14ac:dyDescent="0.25">
      <c r="A185" s="18" t="s">
        <v>249</v>
      </c>
      <c r="B185" s="18" t="s">
        <v>1217</v>
      </c>
      <c r="C185" s="18" t="s">
        <v>1257</v>
      </c>
      <c r="D185" s="18" t="s">
        <v>1258</v>
      </c>
      <c r="E185" s="18" t="s">
        <v>1259</v>
      </c>
    </row>
    <row r="186" spans="1:5" ht="30" x14ac:dyDescent="0.25">
      <c r="A186" s="18" t="s">
        <v>249</v>
      </c>
      <c r="B186" s="18" t="s">
        <v>1260</v>
      </c>
      <c r="C186" s="18" t="s">
        <v>1261</v>
      </c>
      <c r="D186" s="18" t="s">
        <v>1262</v>
      </c>
      <c r="E186" s="18" t="s">
        <v>1263</v>
      </c>
    </row>
    <row r="187" spans="1:5" ht="30" x14ac:dyDescent="0.25">
      <c r="A187" s="18" t="s">
        <v>249</v>
      </c>
      <c r="B187" s="18" t="s">
        <v>1260</v>
      </c>
      <c r="C187" s="18" t="s">
        <v>1264</v>
      </c>
      <c r="D187" s="18" t="s">
        <v>1265</v>
      </c>
      <c r="E187" s="18" t="s">
        <v>1266</v>
      </c>
    </row>
    <row r="188" spans="1:5" ht="30" x14ac:dyDescent="0.25">
      <c r="A188" s="18" t="s">
        <v>249</v>
      </c>
      <c r="B188" s="18" t="s">
        <v>1260</v>
      </c>
      <c r="C188" s="18" t="s">
        <v>1267</v>
      </c>
      <c r="D188" s="18" t="s">
        <v>1268</v>
      </c>
      <c r="E188" s="18" t="s">
        <v>1269</v>
      </c>
    </row>
    <row r="189" spans="1:5" ht="30" x14ac:dyDescent="0.25">
      <c r="A189" s="18" t="s">
        <v>249</v>
      </c>
      <c r="B189" s="18" t="s">
        <v>1260</v>
      </c>
      <c r="C189" s="18" t="s">
        <v>1270</v>
      </c>
      <c r="D189" s="18" t="s">
        <v>1271</v>
      </c>
      <c r="E189" s="18" t="s">
        <v>1272</v>
      </c>
    </row>
    <row r="190" spans="1:5" ht="30" x14ac:dyDescent="0.25">
      <c r="A190" s="18" t="s">
        <v>249</v>
      </c>
      <c r="B190" s="18" t="s">
        <v>1260</v>
      </c>
      <c r="C190" s="18" t="s">
        <v>1273</v>
      </c>
      <c r="D190" s="18" t="s">
        <v>1274</v>
      </c>
      <c r="E190" s="18" t="s">
        <v>1275</v>
      </c>
    </row>
    <row r="191" spans="1:5" ht="30" x14ac:dyDescent="0.25">
      <c r="A191" s="18" t="s">
        <v>249</v>
      </c>
      <c r="B191" s="18" t="s">
        <v>1260</v>
      </c>
      <c r="C191" s="18" t="s">
        <v>1276</v>
      </c>
      <c r="D191" s="18" t="s">
        <v>1277</v>
      </c>
      <c r="E191" s="18" t="s">
        <v>1278</v>
      </c>
    </row>
    <row r="192" spans="1:5" ht="30" x14ac:dyDescent="0.25">
      <c r="A192" s="18" t="s">
        <v>249</v>
      </c>
      <c r="B192" s="18" t="s">
        <v>1279</v>
      </c>
      <c r="C192" s="18" t="s">
        <v>1280</v>
      </c>
      <c r="D192" s="18" t="s">
        <v>1281</v>
      </c>
      <c r="E192" s="18" t="s">
        <v>1282</v>
      </c>
    </row>
    <row r="193" spans="1:5" ht="30" x14ac:dyDescent="0.25">
      <c r="A193" s="18" t="s">
        <v>249</v>
      </c>
      <c r="B193" s="18" t="s">
        <v>1279</v>
      </c>
      <c r="C193" s="18" t="s">
        <v>1283</v>
      </c>
      <c r="D193" s="18" t="s">
        <v>1284</v>
      </c>
      <c r="E193" s="18" t="s">
        <v>1285</v>
      </c>
    </row>
    <row r="194" spans="1:5" ht="30" x14ac:dyDescent="0.25">
      <c r="A194" s="18" t="s">
        <v>249</v>
      </c>
      <c r="B194" s="18" t="s">
        <v>1279</v>
      </c>
      <c r="C194" s="18" t="s">
        <v>1286</v>
      </c>
      <c r="D194" s="18" t="s">
        <v>1287</v>
      </c>
      <c r="E194" s="18" t="s">
        <v>1288</v>
      </c>
    </row>
    <row r="195" spans="1:5" ht="30" x14ac:dyDescent="0.25">
      <c r="A195" s="18" t="s">
        <v>249</v>
      </c>
      <c r="B195" s="18" t="s">
        <v>1279</v>
      </c>
      <c r="C195" s="18" t="s">
        <v>1289</v>
      </c>
      <c r="D195" s="18" t="s">
        <v>1290</v>
      </c>
      <c r="E195" s="18" t="s">
        <v>1291</v>
      </c>
    </row>
    <row r="196" spans="1:5" ht="30" x14ac:dyDescent="0.25">
      <c r="A196" s="18" t="s">
        <v>249</v>
      </c>
      <c r="B196" s="18" t="s">
        <v>1279</v>
      </c>
      <c r="C196" s="18" t="s">
        <v>1292</v>
      </c>
      <c r="D196" s="18" t="s">
        <v>1293</v>
      </c>
      <c r="E196" s="18" t="s">
        <v>1294</v>
      </c>
    </row>
    <row r="197" spans="1:5" ht="30" x14ac:dyDescent="0.25">
      <c r="A197" s="18" t="s">
        <v>249</v>
      </c>
      <c r="B197" s="18" t="s">
        <v>1279</v>
      </c>
      <c r="C197" s="18" t="s">
        <v>1295</v>
      </c>
      <c r="D197" s="18" t="s">
        <v>1296</v>
      </c>
      <c r="E197" s="18" t="s">
        <v>1297</v>
      </c>
    </row>
    <row r="198" spans="1:5" ht="30" x14ac:dyDescent="0.25">
      <c r="A198" s="18" t="s">
        <v>249</v>
      </c>
      <c r="B198" s="18" t="s">
        <v>1279</v>
      </c>
      <c r="C198" s="18" t="s">
        <v>1298</v>
      </c>
      <c r="D198" s="18" t="s">
        <v>1299</v>
      </c>
      <c r="E198" s="18" t="s">
        <v>1300</v>
      </c>
    </row>
    <row r="199" spans="1:5" ht="30" x14ac:dyDescent="0.25">
      <c r="A199" s="18" t="s">
        <v>249</v>
      </c>
      <c r="B199" s="18" t="s">
        <v>1279</v>
      </c>
      <c r="C199" s="18" t="s">
        <v>1301</v>
      </c>
      <c r="D199" s="18" t="s">
        <v>1302</v>
      </c>
      <c r="E199" s="18" t="s">
        <v>1303</v>
      </c>
    </row>
    <row r="200" spans="1:5" ht="30" x14ac:dyDescent="0.25">
      <c r="A200" s="18" t="s">
        <v>249</v>
      </c>
      <c r="B200" s="18" t="s">
        <v>1279</v>
      </c>
      <c r="C200" s="18" t="s">
        <v>1304</v>
      </c>
      <c r="D200" s="18" t="s">
        <v>1305</v>
      </c>
      <c r="E200" s="18" t="s">
        <v>1306</v>
      </c>
    </row>
    <row r="201" spans="1:5" ht="30" x14ac:dyDescent="0.25">
      <c r="A201" s="18" t="s">
        <v>249</v>
      </c>
      <c r="B201" s="18" t="s">
        <v>1279</v>
      </c>
      <c r="C201" s="18" t="s">
        <v>1307</v>
      </c>
      <c r="D201" s="18" t="s">
        <v>1308</v>
      </c>
      <c r="E201" s="18" t="s">
        <v>1309</v>
      </c>
    </row>
  </sheetData>
  <pageMargins left="0.75" right="0.75" top="1" bottom="1" header="0.5" footer="0.5"/>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C3CD8-B06C-4019-9BE8-890F02CE5AB2}">
  <sheetPr>
    <tabColor theme="8" tint="0.39997558519241921"/>
  </sheetPr>
  <dimension ref="A1:E138"/>
  <sheetViews>
    <sheetView topLeftCell="A111" workbookViewId="0">
      <selection activeCell="E66" sqref="E66"/>
    </sheetView>
  </sheetViews>
  <sheetFormatPr defaultRowHeight="15" x14ac:dyDescent="0.25"/>
  <cols>
    <col min="1" max="4" width="9.140625" style="3"/>
    <col min="5" max="5" width="105.7109375" style="3" customWidth="1"/>
    <col min="6" max="16384" width="9.140625" style="3"/>
  </cols>
  <sheetData>
    <row r="1" spans="1:5" ht="26.25" x14ac:dyDescent="0.4">
      <c r="A1" s="7" t="s">
        <v>196</v>
      </c>
      <c r="B1" s="7"/>
      <c r="C1" s="7"/>
      <c r="D1" s="7"/>
      <c r="E1" s="7"/>
    </row>
    <row r="2" spans="1:5" ht="15.75" x14ac:dyDescent="0.25">
      <c r="B2" s="28" t="s">
        <v>1451</v>
      </c>
    </row>
    <row r="3" spans="1:5" x14ac:dyDescent="0.25">
      <c r="C3" s="3" t="s">
        <v>197</v>
      </c>
    </row>
    <row r="5" spans="1:5" x14ac:dyDescent="0.25">
      <c r="C5" s="3" t="s">
        <v>198</v>
      </c>
    </row>
    <row r="6" spans="1:5" x14ac:dyDescent="0.25">
      <c r="D6" s="3" t="s">
        <v>199</v>
      </c>
    </row>
    <row r="7" spans="1:5" x14ac:dyDescent="0.25">
      <c r="D7" s="3" t="s">
        <v>200</v>
      </c>
    </row>
    <row r="8" spans="1:5" x14ac:dyDescent="0.25">
      <c r="D8" s="3" t="s">
        <v>201</v>
      </c>
    </row>
    <row r="9" spans="1:5" x14ac:dyDescent="0.25">
      <c r="D9" s="3" t="s">
        <v>202</v>
      </c>
    </row>
    <row r="11" spans="1:5" x14ac:dyDescent="0.25">
      <c r="C11" s="3" t="s">
        <v>203</v>
      </c>
    </row>
    <row r="12" spans="1:5" x14ac:dyDescent="0.25">
      <c r="D12" s="3" t="s">
        <v>204</v>
      </c>
    </row>
    <row r="13" spans="1:5" x14ac:dyDescent="0.25">
      <c r="D13" s="3" t="s">
        <v>205</v>
      </c>
    </row>
    <row r="14" spans="1:5" x14ac:dyDescent="0.25">
      <c r="D14" s="3" t="s">
        <v>206</v>
      </c>
    </row>
    <row r="15" spans="1:5" x14ac:dyDescent="0.25">
      <c r="D15" s="3" t="s">
        <v>207</v>
      </c>
    </row>
    <row r="16" spans="1:5" x14ac:dyDescent="0.25">
      <c r="D16" s="3" t="s">
        <v>208</v>
      </c>
    </row>
    <row r="18" spans="2:4" x14ac:dyDescent="0.25">
      <c r="C18" s="3" t="s">
        <v>209</v>
      </c>
    </row>
    <row r="19" spans="2:4" x14ac:dyDescent="0.25">
      <c r="D19" s="3" t="s">
        <v>210</v>
      </c>
    </row>
    <row r="20" spans="2:4" x14ac:dyDescent="0.25">
      <c r="D20" s="3" t="s">
        <v>211</v>
      </c>
    </row>
    <row r="21" spans="2:4" x14ac:dyDescent="0.25">
      <c r="D21" s="3" t="s">
        <v>212</v>
      </c>
    </row>
    <row r="22" spans="2:4" x14ac:dyDescent="0.25">
      <c r="D22" s="3" t="s">
        <v>213</v>
      </c>
    </row>
    <row r="23" spans="2:4" x14ac:dyDescent="0.25">
      <c r="D23" s="3" t="s">
        <v>214</v>
      </c>
    </row>
    <row r="25" spans="2:4" x14ac:dyDescent="0.25">
      <c r="C25" s="3" t="s">
        <v>215</v>
      </c>
    </row>
    <row r="26" spans="2:4" x14ac:dyDescent="0.25">
      <c r="D26" s="3" t="s">
        <v>216</v>
      </c>
    </row>
    <row r="27" spans="2:4" x14ac:dyDescent="0.25">
      <c r="D27" s="3" t="s">
        <v>217</v>
      </c>
    </row>
    <row r="28" spans="2:4" x14ac:dyDescent="0.25">
      <c r="D28" s="3" t="s">
        <v>218</v>
      </c>
    </row>
    <row r="29" spans="2:4" x14ac:dyDescent="0.25">
      <c r="D29" s="3" t="s">
        <v>219</v>
      </c>
    </row>
    <row r="30" spans="2:4" x14ac:dyDescent="0.25">
      <c r="D30" s="3" t="s">
        <v>220</v>
      </c>
    </row>
    <row r="31" spans="2:4" ht="15.75" x14ac:dyDescent="0.25">
      <c r="B31" s="28" t="s">
        <v>1452</v>
      </c>
    </row>
    <row r="32" spans="2:4" x14ac:dyDescent="0.25">
      <c r="C32" s="3" t="s">
        <v>221</v>
      </c>
    </row>
    <row r="34" spans="3:5" x14ac:dyDescent="0.25">
      <c r="C34" s="3" t="s">
        <v>222</v>
      </c>
    </row>
    <row r="35" spans="3:5" x14ac:dyDescent="0.25">
      <c r="D35" s="3" t="s">
        <v>223</v>
      </c>
    </row>
    <row r="36" spans="3:5" x14ac:dyDescent="0.25">
      <c r="D36" s="3" t="s">
        <v>224</v>
      </c>
    </row>
    <row r="37" spans="3:5" x14ac:dyDescent="0.25">
      <c r="D37" s="3" t="s">
        <v>225</v>
      </c>
    </row>
    <row r="38" spans="3:5" x14ac:dyDescent="0.25">
      <c r="D38" s="3" t="s">
        <v>226</v>
      </c>
    </row>
    <row r="39" spans="3:5" x14ac:dyDescent="0.25">
      <c r="D39" s="3" t="s">
        <v>227</v>
      </c>
    </row>
    <row r="40" spans="3:5" x14ac:dyDescent="0.25">
      <c r="D40" s="3" t="s">
        <v>228</v>
      </c>
    </row>
    <row r="41" spans="3:5" x14ac:dyDescent="0.25">
      <c r="D41" s="3" t="s">
        <v>229</v>
      </c>
    </row>
    <row r="42" spans="3:5" x14ac:dyDescent="0.25">
      <c r="D42" s="3" t="s">
        <v>230</v>
      </c>
    </row>
    <row r="43" spans="3:5" x14ac:dyDescent="0.25">
      <c r="D43" s="3" t="s">
        <v>231</v>
      </c>
    </row>
    <row r="45" spans="3:5" x14ac:dyDescent="0.25">
      <c r="C45" s="3" t="s">
        <v>232</v>
      </c>
    </row>
    <row r="46" spans="3:5" x14ac:dyDescent="0.25">
      <c r="D46" s="3" t="s">
        <v>233</v>
      </c>
    </row>
    <row r="47" spans="3:5" x14ac:dyDescent="0.25">
      <c r="E47" s="3" t="s">
        <v>234</v>
      </c>
    </row>
    <row r="48" spans="3:5" x14ac:dyDescent="0.25">
      <c r="E48" s="3" t="s">
        <v>235</v>
      </c>
    </row>
    <row r="49" spans="4:5" x14ac:dyDescent="0.25">
      <c r="E49" s="3" t="s">
        <v>236</v>
      </c>
    </row>
    <row r="51" spans="4:5" x14ac:dyDescent="0.25">
      <c r="D51" s="3" t="s">
        <v>237</v>
      </c>
    </row>
    <row r="52" spans="4:5" x14ac:dyDescent="0.25">
      <c r="E52" s="3" t="s">
        <v>238</v>
      </c>
    </row>
    <row r="53" spans="4:5" x14ac:dyDescent="0.25">
      <c r="E53" s="3" t="s">
        <v>239</v>
      </c>
    </row>
    <row r="54" spans="4:5" x14ac:dyDescent="0.25">
      <c r="E54" s="3" t="s">
        <v>240</v>
      </c>
    </row>
    <row r="55" spans="4:5" x14ac:dyDescent="0.25">
      <c r="E55" s="3" t="s">
        <v>241</v>
      </c>
    </row>
    <row r="56" spans="4:5" x14ac:dyDescent="0.25">
      <c r="E56" s="3" t="s">
        <v>242</v>
      </c>
    </row>
    <row r="58" spans="4:5" x14ac:dyDescent="0.25">
      <c r="D58" s="3" t="s">
        <v>243</v>
      </c>
    </row>
    <row r="59" spans="4:5" x14ac:dyDescent="0.25">
      <c r="E59" s="3" t="s">
        <v>244</v>
      </c>
    </row>
    <row r="60" spans="4:5" x14ac:dyDescent="0.25">
      <c r="E60" s="3" t="s">
        <v>245</v>
      </c>
    </row>
    <row r="61" spans="4:5" x14ac:dyDescent="0.25">
      <c r="E61" s="3" t="s">
        <v>246</v>
      </c>
    </row>
    <row r="62" spans="4:5" x14ac:dyDescent="0.25">
      <c r="E62" s="3" t="s">
        <v>247</v>
      </c>
    </row>
    <row r="63" spans="4:5" x14ac:dyDescent="0.25">
      <c r="E63" s="3" t="s">
        <v>248</v>
      </c>
    </row>
    <row r="65" spans="2:5" x14ac:dyDescent="0.25">
      <c r="D65" s="3" t="s">
        <v>249</v>
      </c>
    </row>
    <row r="66" spans="2:5" x14ac:dyDescent="0.25">
      <c r="E66" s="3" t="s">
        <v>250</v>
      </c>
    </row>
    <row r="67" spans="2:5" x14ac:dyDescent="0.25">
      <c r="E67" s="3" t="s">
        <v>251</v>
      </c>
    </row>
    <row r="68" spans="2:5" x14ac:dyDescent="0.25">
      <c r="E68" s="3" t="s">
        <v>252</v>
      </c>
    </row>
    <row r="69" spans="2:5" x14ac:dyDescent="0.25">
      <c r="E69" s="3" t="s">
        <v>253</v>
      </c>
    </row>
    <row r="70" spans="2:5" x14ac:dyDescent="0.25">
      <c r="E70" s="3" t="s">
        <v>254</v>
      </c>
    </row>
    <row r="72" spans="2:5" ht="15.75" x14ac:dyDescent="0.25">
      <c r="B72" s="28" t="s">
        <v>1453</v>
      </c>
    </row>
    <row r="73" spans="2:5" x14ac:dyDescent="0.25">
      <c r="C73" s="3" t="s">
        <v>255</v>
      </c>
    </row>
    <row r="74" spans="2:5" x14ac:dyDescent="0.25">
      <c r="D74" s="3" t="s">
        <v>256</v>
      </c>
    </row>
    <row r="76" spans="2:5" x14ac:dyDescent="0.25">
      <c r="D76" s="3" t="s">
        <v>257</v>
      </c>
    </row>
    <row r="78" spans="2:5" x14ac:dyDescent="0.25">
      <c r="D78" s="3" t="s">
        <v>258</v>
      </c>
    </row>
    <row r="80" spans="2:5" x14ac:dyDescent="0.25">
      <c r="C80" s="3" t="s">
        <v>259</v>
      </c>
    </row>
    <row r="81" spans="3:4" x14ac:dyDescent="0.25">
      <c r="D81" s="3" t="s">
        <v>260</v>
      </c>
    </row>
    <row r="82" spans="3:4" x14ac:dyDescent="0.25">
      <c r="D82" s="3" t="s">
        <v>261</v>
      </c>
    </row>
    <row r="83" spans="3:4" x14ac:dyDescent="0.25">
      <c r="D83" s="3" t="s">
        <v>262</v>
      </c>
    </row>
    <row r="84" spans="3:4" x14ac:dyDescent="0.25">
      <c r="D84" s="3" t="s">
        <v>263</v>
      </c>
    </row>
    <row r="85" spans="3:4" x14ac:dyDescent="0.25">
      <c r="D85" s="3" t="s">
        <v>264</v>
      </c>
    </row>
    <row r="87" spans="3:4" x14ac:dyDescent="0.25">
      <c r="C87" s="3" t="s">
        <v>265</v>
      </c>
    </row>
    <row r="88" spans="3:4" x14ac:dyDescent="0.25">
      <c r="D88" s="3" t="s">
        <v>266</v>
      </c>
    </row>
    <row r="89" spans="3:4" x14ac:dyDescent="0.25">
      <c r="D89" s="3" t="s">
        <v>267</v>
      </c>
    </row>
    <row r="90" spans="3:4" x14ac:dyDescent="0.25">
      <c r="D90" s="3" t="s">
        <v>268</v>
      </c>
    </row>
    <row r="91" spans="3:4" x14ac:dyDescent="0.25">
      <c r="D91" s="3" t="s">
        <v>269</v>
      </c>
    </row>
    <row r="92" spans="3:4" x14ac:dyDescent="0.25">
      <c r="D92" s="3" t="s">
        <v>270</v>
      </c>
    </row>
    <row r="94" spans="3:4" x14ac:dyDescent="0.25">
      <c r="C94" s="3" t="s">
        <v>271</v>
      </c>
    </row>
    <row r="95" spans="3:4" x14ac:dyDescent="0.25">
      <c r="D95" s="3" t="s">
        <v>272</v>
      </c>
    </row>
    <row r="96" spans="3:4" x14ac:dyDescent="0.25">
      <c r="D96" s="3" t="s">
        <v>273</v>
      </c>
    </row>
    <row r="97" spans="2:5" x14ac:dyDescent="0.25">
      <c r="D97" s="3" t="s">
        <v>274</v>
      </c>
    </row>
    <row r="98" spans="2:5" x14ac:dyDescent="0.25">
      <c r="D98" s="3" t="s">
        <v>275</v>
      </c>
    </row>
    <row r="99" spans="2:5" x14ac:dyDescent="0.25">
      <c r="D99" s="3" t="s">
        <v>276</v>
      </c>
    </row>
    <row r="101" spans="2:5" x14ac:dyDescent="0.25">
      <c r="C101" s="3" t="s">
        <v>277</v>
      </c>
    </row>
    <row r="102" spans="2:5" x14ac:dyDescent="0.25">
      <c r="D102" s="3" t="s">
        <v>278</v>
      </c>
    </row>
    <row r="103" spans="2:5" x14ac:dyDescent="0.25">
      <c r="D103" s="3" t="s">
        <v>279</v>
      </c>
    </row>
    <row r="104" spans="2:5" x14ac:dyDescent="0.25">
      <c r="D104" s="3" t="s">
        <v>280</v>
      </c>
    </row>
    <row r="105" spans="2:5" x14ac:dyDescent="0.25">
      <c r="D105" s="3" t="s">
        <v>281</v>
      </c>
    </row>
    <row r="106" spans="2:5" x14ac:dyDescent="0.25">
      <c r="D106" s="3" t="s">
        <v>282</v>
      </c>
    </row>
    <row r="108" spans="2:5" ht="15.75" x14ac:dyDescent="0.25">
      <c r="B108" s="28" t="s">
        <v>1454</v>
      </c>
    </row>
    <row r="109" spans="2:5" x14ac:dyDescent="0.25">
      <c r="C109" s="3" t="s">
        <v>283</v>
      </c>
    </row>
    <row r="110" spans="2:5" x14ac:dyDescent="0.25">
      <c r="D110" s="3" t="s">
        <v>284</v>
      </c>
    </row>
    <row r="111" spans="2:5" x14ac:dyDescent="0.25">
      <c r="E111" s="3" t="s">
        <v>285</v>
      </c>
    </row>
    <row r="112" spans="2:5" x14ac:dyDescent="0.25">
      <c r="E112" s="3" t="s">
        <v>286</v>
      </c>
    </row>
    <row r="113" spans="2:5" x14ac:dyDescent="0.25">
      <c r="E113" s="3" t="s">
        <v>287</v>
      </c>
    </row>
    <row r="114" spans="2:5" x14ac:dyDescent="0.25">
      <c r="E114" s="3" t="s">
        <v>288</v>
      </c>
    </row>
    <row r="115" spans="2:5" x14ac:dyDescent="0.25">
      <c r="E115" s="3" t="s">
        <v>289</v>
      </c>
    </row>
    <row r="117" spans="2:5" x14ac:dyDescent="0.25">
      <c r="D117" s="3" t="s">
        <v>290</v>
      </c>
    </row>
    <row r="118" spans="2:5" ht="15.75" x14ac:dyDescent="0.25">
      <c r="B118" s="28" t="s">
        <v>1455</v>
      </c>
    </row>
    <row r="119" spans="2:5" x14ac:dyDescent="0.25">
      <c r="C119" s="3" t="s">
        <v>291</v>
      </c>
    </row>
    <row r="121" spans="2:5" x14ac:dyDescent="0.25">
      <c r="C121" s="3" t="s">
        <v>292</v>
      </c>
    </row>
    <row r="122" spans="2:5" x14ac:dyDescent="0.25">
      <c r="D122" s="3" t="s">
        <v>293</v>
      </c>
    </row>
    <row r="123" spans="2:5" x14ac:dyDescent="0.25">
      <c r="D123" s="3" t="s">
        <v>294</v>
      </c>
    </row>
    <row r="124" spans="2:5" x14ac:dyDescent="0.25">
      <c r="D124" s="3" t="s">
        <v>295</v>
      </c>
    </row>
    <row r="125" spans="2:5" x14ac:dyDescent="0.25">
      <c r="D125" s="3" t="s">
        <v>296</v>
      </c>
    </row>
    <row r="126" spans="2:5" x14ac:dyDescent="0.25">
      <c r="D126" s="3" t="s">
        <v>297</v>
      </c>
    </row>
    <row r="127" spans="2:5" x14ac:dyDescent="0.25">
      <c r="D127" s="3" t="s">
        <v>298</v>
      </c>
    </row>
    <row r="129" spans="2:5" x14ac:dyDescent="0.25">
      <c r="C129" s="3" t="s">
        <v>299</v>
      </c>
    </row>
    <row r="131" spans="2:5" ht="15.75" x14ac:dyDescent="0.25">
      <c r="B131" s="28" t="s">
        <v>1456</v>
      </c>
    </row>
    <row r="132" spans="2:5" x14ac:dyDescent="0.25">
      <c r="C132" s="3" t="s">
        <v>300</v>
      </c>
    </row>
    <row r="133" spans="2:5" x14ac:dyDescent="0.25">
      <c r="D133" s="3" t="s">
        <v>301</v>
      </c>
    </row>
    <row r="134" spans="2:5" x14ac:dyDescent="0.25">
      <c r="E134" s="3" t="s">
        <v>302</v>
      </c>
    </row>
    <row r="135" spans="2:5" x14ac:dyDescent="0.25">
      <c r="E135" s="3" t="s">
        <v>303</v>
      </c>
    </row>
    <row r="136" spans="2:5" x14ac:dyDescent="0.25">
      <c r="D136" s="3" t="s">
        <v>304</v>
      </c>
    </row>
    <row r="137" spans="2:5" x14ac:dyDescent="0.25">
      <c r="E137" s="3" t="s">
        <v>305</v>
      </c>
    </row>
    <row r="138" spans="2:5" x14ac:dyDescent="0.25">
      <c r="C138" s="3" t="s">
        <v>306</v>
      </c>
    </row>
  </sheetData>
  <mergeCells count="1">
    <mergeCell ref="A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Level Setting Expectations</vt:lpstr>
      <vt:lpstr>25 Test Questions</vt:lpstr>
      <vt:lpstr>The Big 3</vt:lpstr>
      <vt:lpstr>V1.0 MVP Done</vt:lpstr>
      <vt:lpstr>Escalation Tree Overview</vt:lpstr>
      <vt:lpstr>4 Views Detail</vt:lpstr>
      <vt:lpstr>Prep for Each Ministry Dialog</vt:lpstr>
      <vt:lpstr>Question Bank</vt:lpstr>
      <vt:lpstr>Tracking Results</vt:lpstr>
      <vt:lpstr>KPI Library Schema</vt:lpstr>
      <vt:lpstr>KPI Library</vt:lpstr>
      <vt:lpstr>KPI Taxonomy Telemetry</vt:lpstr>
      <vt:lpstr>Category Rollups</vt:lpstr>
      <vt:lpstr>Weights</vt:lpstr>
      <vt:lpstr>Prioritization</vt:lpstr>
      <vt:lpstr>Composite</vt:lpstr>
      <vt:lpstr>Leverage</vt:lpstr>
      <vt:lpstr>Risk</vt:lpstr>
      <vt:lpstr>Complexity</vt:lpstr>
      <vt:lpstr>Definitions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 Christiansen</dc:creator>
  <cp:lastModifiedBy>Brad Christiansen</cp:lastModifiedBy>
  <dcterms:created xsi:type="dcterms:W3CDTF">2026-02-01T08:29:55Z</dcterms:created>
  <dcterms:modified xsi:type="dcterms:W3CDTF">2026-02-03T08:24:30Z</dcterms:modified>
</cp:coreProperties>
</file>